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0895" windowHeight="9915"/>
  </bookViews>
  <sheets>
    <sheet name="fűtés 2011" sheetId="1" r:id="rId1"/>
    <sheet name="Munka2" sheetId="2" r:id="rId2"/>
    <sheet name="Munka3" sheetId="3" r:id="rId3"/>
  </sheets>
  <calcPr calcId="124519"/>
</workbook>
</file>

<file path=xl/calcChain.xml><?xml version="1.0" encoding="utf-8"?>
<calcChain xmlns="http://schemas.openxmlformats.org/spreadsheetml/2006/main">
  <c r="D65" i="1"/>
  <c r="D31"/>
  <c r="D32"/>
  <c r="D33"/>
  <c r="F33"/>
  <c r="G33"/>
  <c r="H33"/>
  <c r="I33"/>
  <c r="J33"/>
  <c r="L33"/>
  <c r="N33"/>
  <c r="P33"/>
  <c r="Q33"/>
  <c r="R33"/>
  <c r="S33"/>
  <c r="T33"/>
  <c r="I31"/>
  <c r="I135"/>
  <c r="G137"/>
  <c r="F137"/>
  <c r="T137"/>
  <c r="R137"/>
  <c r="P137"/>
  <c r="N137"/>
  <c r="L137"/>
  <c r="J137"/>
  <c r="H137"/>
  <c r="D137"/>
  <c r="T100"/>
  <c r="S100"/>
  <c r="R100"/>
  <c r="Q100"/>
  <c r="P100"/>
  <c r="N100"/>
  <c r="L100"/>
  <c r="J100"/>
  <c r="I100"/>
  <c r="G100"/>
  <c r="F100"/>
  <c r="D100"/>
  <c r="W134"/>
  <c r="W133"/>
  <c r="W132"/>
  <c r="W131"/>
  <c r="W130"/>
  <c r="W129"/>
  <c r="W128"/>
  <c r="W127"/>
  <c r="W126"/>
  <c r="W125"/>
  <c r="W124"/>
  <c r="W123"/>
  <c r="W122"/>
  <c r="W121"/>
  <c r="W120"/>
  <c r="W119"/>
  <c r="W118"/>
  <c r="W117"/>
  <c r="W115"/>
  <c r="W114"/>
  <c r="W113"/>
  <c r="W112"/>
  <c r="W111"/>
  <c r="W116"/>
  <c r="T136"/>
  <c r="R136"/>
  <c r="P136"/>
  <c r="N136"/>
  <c r="L136"/>
  <c r="J136"/>
  <c r="I136"/>
  <c r="G136"/>
  <c r="F136"/>
  <c r="D136"/>
  <c r="T135"/>
  <c r="R135"/>
  <c r="P135"/>
  <c r="N135"/>
  <c r="L135"/>
  <c r="J135"/>
  <c r="H135"/>
  <c r="G135"/>
  <c r="F135"/>
  <c r="D135"/>
  <c r="V134"/>
  <c r="X134" s="1"/>
  <c r="V133"/>
  <c r="X133" s="1"/>
  <c r="V132"/>
  <c r="X132" s="1"/>
  <c r="V131"/>
  <c r="X131" s="1"/>
  <c r="V130"/>
  <c r="X130" s="1"/>
  <c r="V129"/>
  <c r="V128"/>
  <c r="X128" s="1"/>
  <c r="V127"/>
  <c r="X127" s="1"/>
  <c r="V126"/>
  <c r="V125"/>
  <c r="X125" s="1"/>
  <c r="V124"/>
  <c r="X124" s="1"/>
  <c r="V123"/>
  <c r="V122"/>
  <c r="V121"/>
  <c r="V120"/>
  <c r="V119"/>
  <c r="V118"/>
  <c r="V117"/>
  <c r="V116"/>
  <c r="V115"/>
  <c r="V114"/>
  <c r="V113"/>
  <c r="V112"/>
  <c r="V136" s="1"/>
  <c r="V111"/>
  <c r="V92"/>
  <c r="W92" s="1"/>
  <c r="X92" s="1"/>
  <c r="D99"/>
  <c r="I99"/>
  <c r="G99"/>
  <c r="W88"/>
  <c r="W95"/>
  <c r="W94"/>
  <c r="W93"/>
  <c r="W91"/>
  <c r="W90"/>
  <c r="W89"/>
  <c r="W87"/>
  <c r="W97"/>
  <c r="W96"/>
  <c r="V74"/>
  <c r="V97"/>
  <c r="V96"/>
  <c r="V95"/>
  <c r="X95" s="1"/>
  <c r="V94"/>
  <c r="X94" s="1"/>
  <c r="V93"/>
  <c r="X93" s="1"/>
  <c r="V91"/>
  <c r="X91" s="1"/>
  <c r="V90"/>
  <c r="V89"/>
  <c r="V88"/>
  <c r="V87"/>
  <c r="V86"/>
  <c r="W86" s="1"/>
  <c r="V85"/>
  <c r="W85" s="1"/>
  <c r="V84"/>
  <c r="W84" s="1"/>
  <c r="V83"/>
  <c r="W83" s="1"/>
  <c r="V82"/>
  <c r="W82" s="1"/>
  <c r="V81"/>
  <c r="W81" s="1"/>
  <c r="V80"/>
  <c r="W80" s="1"/>
  <c r="V79"/>
  <c r="W79" s="1"/>
  <c r="V78"/>
  <c r="W78" s="1"/>
  <c r="V77"/>
  <c r="V76"/>
  <c r="W76" s="1"/>
  <c r="V75"/>
  <c r="W75" s="1"/>
  <c r="X75" s="1"/>
  <c r="V40"/>
  <c r="T65"/>
  <c r="S65"/>
  <c r="R65"/>
  <c r="Q65"/>
  <c r="P65"/>
  <c r="N65"/>
  <c r="L65"/>
  <c r="J65"/>
  <c r="I65"/>
  <c r="H65"/>
  <c r="H67" s="1"/>
  <c r="G65"/>
  <c r="F65"/>
  <c r="T66"/>
  <c r="S66"/>
  <c r="R66"/>
  <c r="Q66"/>
  <c r="P66"/>
  <c r="N66"/>
  <c r="L66"/>
  <c r="J66"/>
  <c r="I66"/>
  <c r="G66"/>
  <c r="W59"/>
  <c r="F66"/>
  <c r="W58"/>
  <c r="W57"/>
  <c r="D66"/>
  <c r="D67" s="1"/>
  <c r="W61"/>
  <c r="W60"/>
  <c r="W65"/>
  <c r="W64"/>
  <c r="W63"/>
  <c r="W62"/>
  <c r="V64"/>
  <c r="V63"/>
  <c r="X63" s="1"/>
  <c r="V62"/>
  <c r="V61"/>
  <c r="V60"/>
  <c r="X60" s="1"/>
  <c r="V59"/>
  <c r="X59" s="1"/>
  <c r="V58"/>
  <c r="X58" s="1"/>
  <c r="V57"/>
  <c r="X57" s="1"/>
  <c r="X64"/>
  <c r="X61"/>
  <c r="W56"/>
  <c r="V56"/>
  <c r="W55"/>
  <c r="V55"/>
  <c r="W54"/>
  <c r="V54"/>
  <c r="W53"/>
  <c r="V53"/>
  <c r="W52"/>
  <c r="V52"/>
  <c r="W51"/>
  <c r="V51"/>
  <c r="W50"/>
  <c r="V50"/>
  <c r="W49"/>
  <c r="V49"/>
  <c r="W48"/>
  <c r="V48"/>
  <c r="X48" s="1"/>
  <c r="W47"/>
  <c r="V47"/>
  <c r="X47" s="1"/>
  <c r="W46"/>
  <c r="V46"/>
  <c r="W45"/>
  <c r="V45"/>
  <c r="X45" s="1"/>
  <c r="W44"/>
  <c r="V44"/>
  <c r="W43"/>
  <c r="V43"/>
  <c r="X43" s="1"/>
  <c r="W42"/>
  <c r="V42"/>
  <c r="X42" s="1"/>
  <c r="W41"/>
  <c r="V41"/>
  <c r="X41" s="1"/>
  <c r="W40"/>
  <c r="X40" s="1"/>
  <c r="T99"/>
  <c r="R99"/>
  <c r="P99"/>
  <c r="N99"/>
  <c r="L99"/>
  <c r="J99"/>
  <c r="F99"/>
  <c r="T98"/>
  <c r="R98"/>
  <c r="P98"/>
  <c r="N98"/>
  <c r="L98"/>
  <c r="J98"/>
  <c r="H98"/>
  <c r="G98"/>
  <c r="F98"/>
  <c r="D98"/>
  <c r="T31" i="2"/>
  <c r="R31"/>
  <c r="P31"/>
  <c r="N31"/>
  <c r="L31"/>
  <c r="J31"/>
  <c r="I31"/>
  <c r="G31"/>
  <c r="F31"/>
  <c r="D31"/>
  <c r="T30"/>
  <c r="R30"/>
  <c r="P30"/>
  <c r="N30"/>
  <c r="L30"/>
  <c r="J30"/>
  <c r="H30"/>
  <c r="G30"/>
  <c r="F30"/>
  <c r="D30"/>
  <c r="W29"/>
  <c r="V29"/>
  <c r="X29" s="1"/>
  <c r="W28"/>
  <c r="V28"/>
  <c r="X28" s="1"/>
  <c r="W27"/>
  <c r="V27"/>
  <c r="X27" s="1"/>
  <c r="W26"/>
  <c r="V26"/>
  <c r="X26" s="1"/>
  <c r="W25"/>
  <c r="V25"/>
  <c r="X25" s="1"/>
  <c r="W24"/>
  <c r="V24"/>
  <c r="X24" s="1"/>
  <c r="W23"/>
  <c r="V23"/>
  <c r="X23" s="1"/>
  <c r="W22"/>
  <c r="V22"/>
  <c r="X22" s="1"/>
  <c r="W21"/>
  <c r="V21"/>
  <c r="X21" s="1"/>
  <c r="W20"/>
  <c r="V20"/>
  <c r="X20" s="1"/>
  <c r="W19"/>
  <c r="V19"/>
  <c r="X19" s="1"/>
  <c r="W18"/>
  <c r="V18"/>
  <c r="X18" s="1"/>
  <c r="W17"/>
  <c r="V17"/>
  <c r="X17" s="1"/>
  <c r="W16"/>
  <c r="V16"/>
  <c r="X16" s="1"/>
  <c r="W15"/>
  <c r="V15"/>
  <c r="X15" s="1"/>
  <c r="W14"/>
  <c r="V14"/>
  <c r="X14" s="1"/>
  <c r="W13"/>
  <c r="V13"/>
  <c r="X13" s="1"/>
  <c r="W12"/>
  <c r="V12"/>
  <c r="X12" s="1"/>
  <c r="W11"/>
  <c r="V11"/>
  <c r="X11" s="1"/>
  <c r="W10"/>
  <c r="V10"/>
  <c r="X10" s="1"/>
  <c r="W9"/>
  <c r="V9"/>
  <c r="X9" s="1"/>
  <c r="W8"/>
  <c r="V8"/>
  <c r="X8" s="1"/>
  <c r="W7"/>
  <c r="V7"/>
  <c r="X7" s="1"/>
  <c r="W6"/>
  <c r="W31" s="1"/>
  <c r="V6"/>
  <c r="V31" s="1"/>
  <c r="W5"/>
  <c r="W30" s="1"/>
  <c r="W32" s="1"/>
  <c r="V5"/>
  <c r="X5" s="1"/>
  <c r="X30" s="1"/>
  <c r="T32" i="1"/>
  <c r="R32"/>
  <c r="P32"/>
  <c r="N32"/>
  <c r="L32"/>
  <c r="T31"/>
  <c r="R31"/>
  <c r="P31"/>
  <c r="N31"/>
  <c r="L31"/>
  <c r="J32"/>
  <c r="J31"/>
  <c r="I32"/>
  <c r="H31"/>
  <c r="G32"/>
  <c r="G31"/>
  <c r="F32"/>
  <c r="F31"/>
  <c r="W22"/>
  <c r="V22"/>
  <c r="W30"/>
  <c r="W29"/>
  <c r="W28"/>
  <c r="W27"/>
  <c r="W26"/>
  <c r="W25"/>
  <c r="W24"/>
  <c r="W23"/>
  <c r="W21"/>
  <c r="W20"/>
  <c r="W19"/>
  <c r="W18"/>
  <c r="W17"/>
  <c r="W16"/>
  <c r="W15"/>
  <c r="W14"/>
  <c r="W13"/>
  <c r="W12"/>
  <c r="W11"/>
  <c r="W10"/>
  <c r="W9"/>
  <c r="W8"/>
  <c r="W7"/>
  <c r="W32" s="1"/>
  <c r="W6"/>
  <c r="W31" s="1"/>
  <c r="W33" s="1"/>
  <c r="V6"/>
  <c r="V7"/>
  <c r="V8"/>
  <c r="X8" s="1"/>
  <c r="V9"/>
  <c r="X9" s="1"/>
  <c r="V10"/>
  <c r="X10" s="1"/>
  <c r="V11"/>
  <c r="X11" s="1"/>
  <c r="V12"/>
  <c r="X12" s="1"/>
  <c r="V13"/>
  <c r="X13" s="1"/>
  <c r="V14"/>
  <c r="X14" s="1"/>
  <c r="V15"/>
  <c r="X15" s="1"/>
  <c r="V16"/>
  <c r="X16" s="1"/>
  <c r="V17"/>
  <c r="X17" s="1"/>
  <c r="V18"/>
  <c r="X18" s="1"/>
  <c r="V19"/>
  <c r="X19" s="1"/>
  <c r="V20"/>
  <c r="X20" s="1"/>
  <c r="V21"/>
  <c r="X21" s="1"/>
  <c r="V23"/>
  <c r="X23" s="1"/>
  <c r="V24"/>
  <c r="X24" s="1"/>
  <c r="V25"/>
  <c r="X25" s="1"/>
  <c r="V26"/>
  <c r="X26" s="1"/>
  <c r="V27"/>
  <c r="X27" s="1"/>
  <c r="V28"/>
  <c r="X28" s="1"/>
  <c r="V29"/>
  <c r="X29" s="1"/>
  <c r="V30"/>
  <c r="X30" s="1"/>
  <c r="X126" l="1"/>
  <c r="X119"/>
  <c r="X111"/>
  <c r="X113"/>
  <c r="X114"/>
  <c r="X115"/>
  <c r="X116"/>
  <c r="X117"/>
  <c r="X118"/>
  <c r="X120"/>
  <c r="X121"/>
  <c r="X122"/>
  <c r="X123"/>
  <c r="X129"/>
  <c r="V135"/>
  <c r="V137" s="1"/>
  <c r="F67"/>
  <c r="J67"/>
  <c r="N67"/>
  <c r="Q67"/>
  <c r="S67"/>
  <c r="X49"/>
  <c r="X51"/>
  <c r="X52"/>
  <c r="X53"/>
  <c r="X54"/>
  <c r="X55"/>
  <c r="X56"/>
  <c r="G67"/>
  <c r="I67"/>
  <c r="L67"/>
  <c r="P67"/>
  <c r="R67"/>
  <c r="T67"/>
  <c r="V99"/>
  <c r="V65"/>
  <c r="W74"/>
  <c r="X74" s="1"/>
  <c r="V66"/>
  <c r="X88"/>
  <c r="X90"/>
  <c r="X85"/>
  <c r="X86"/>
  <c r="X89"/>
  <c r="X84"/>
  <c r="X87"/>
  <c r="X97"/>
  <c r="X96"/>
  <c r="X81"/>
  <c r="X83"/>
  <c r="X82"/>
  <c r="X80"/>
  <c r="X78"/>
  <c r="X79"/>
  <c r="X76"/>
  <c r="W77"/>
  <c r="W99" s="1"/>
  <c r="W66"/>
  <c r="X66" s="1"/>
  <c r="X62"/>
  <c r="X50"/>
  <c r="X46"/>
  <c r="X44"/>
  <c r="V98"/>
  <c r="V100" s="1"/>
  <c r="X6" i="2"/>
  <c r="X31" s="1"/>
  <c r="X32" s="1"/>
  <c r="V30"/>
  <c r="V32" s="1"/>
  <c r="X6" i="1"/>
  <c r="X31" s="1"/>
  <c r="X22"/>
  <c r="V31"/>
  <c r="X7"/>
  <c r="X32" s="1"/>
  <c r="V32"/>
  <c r="W135" l="1"/>
  <c r="W136"/>
  <c r="X112"/>
  <c r="X136" s="1"/>
  <c r="X135"/>
  <c r="V67"/>
  <c r="X65"/>
  <c r="W67"/>
  <c r="X67" s="1"/>
  <c r="W98"/>
  <c r="X98"/>
  <c r="X77"/>
  <c r="X99" s="1"/>
  <c r="X33"/>
  <c r="V33"/>
  <c r="X137" l="1"/>
  <c r="W137"/>
  <c r="W100"/>
  <c r="X100"/>
</calcChain>
</file>

<file path=xl/sharedStrings.xml><?xml version="1.0" encoding="utf-8"?>
<sst xmlns="http://schemas.openxmlformats.org/spreadsheetml/2006/main" count="272" uniqueCount="34">
  <si>
    <t xml:space="preserve">Távhő 2011 </t>
  </si>
  <si>
    <t>01.hó</t>
  </si>
  <si>
    <t>diákotthon</t>
  </si>
  <si>
    <t>02.hó</t>
  </si>
  <si>
    <t>03.hó</t>
  </si>
  <si>
    <t>04.hó</t>
  </si>
  <si>
    <t>05.hó</t>
  </si>
  <si>
    <t>06.hó</t>
  </si>
  <si>
    <t>07.hó</t>
  </si>
  <si>
    <t>08.hó</t>
  </si>
  <si>
    <t>09.hó</t>
  </si>
  <si>
    <t>10.hó</t>
  </si>
  <si>
    <t>11.hó</t>
  </si>
  <si>
    <t>12.hó</t>
  </si>
  <si>
    <t>összesen:</t>
  </si>
  <si>
    <t>ÁMK</t>
  </si>
  <si>
    <t>fűtés alapdíj lm3</t>
  </si>
  <si>
    <t>Fűtés alapdíj Ft</t>
  </si>
  <si>
    <t>Fűtés hődíj GJ</t>
  </si>
  <si>
    <t>Fűtés Ft</t>
  </si>
  <si>
    <t>Melegvíz alapdíj lm3</t>
  </si>
  <si>
    <t>Melegvíz hődíj m3</t>
  </si>
  <si>
    <t>Melegvíz alapdíj Ft</t>
  </si>
  <si>
    <t>Melegvíz hődíj Ft</t>
  </si>
  <si>
    <t>hmv és csat.Ft.</t>
  </si>
  <si>
    <t>hmv és csat. m3</t>
  </si>
  <si>
    <t>elszámolósz.</t>
  </si>
  <si>
    <t>ÁFA alap</t>
  </si>
  <si>
    <t>ÁFA</t>
  </si>
  <si>
    <t>össz:</t>
  </si>
  <si>
    <t xml:space="preserve">Távhő 2010 </t>
  </si>
  <si>
    <t xml:space="preserve">Távhő 2009 </t>
  </si>
  <si>
    <t>mindössz.:</t>
  </si>
  <si>
    <t xml:space="preserve">Távhő 2012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</si>
</sst>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 applyAlignment="1">
      <alignment horizontal="center" wrapText="1" shrinkToFit="1"/>
    </xf>
    <xf numFmtId="0" fontId="1" fillId="0" borderId="16" xfId="0" applyFont="1" applyBorder="1" applyAlignment="1">
      <alignment wrapText="1" shrinkToFi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1" fillId="0" borderId="16" xfId="0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 wrapText="1" shrinkToFit="1"/>
    </xf>
    <xf numFmtId="0" fontId="1" fillId="0" borderId="16" xfId="0" applyFont="1" applyBorder="1"/>
    <xf numFmtId="0" fontId="1" fillId="0" borderId="21" xfId="0" applyFont="1" applyBorder="1"/>
    <xf numFmtId="0" fontId="0" fillId="0" borderId="22" xfId="0" applyBorder="1"/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9" xfId="0" applyFont="1" applyBorder="1" applyAlignment="1"/>
    <xf numFmtId="0" fontId="1" fillId="0" borderId="8" xfId="0" applyFont="1" applyBorder="1" applyAlignment="1"/>
    <xf numFmtId="0" fontId="1" fillId="0" borderId="10" xfId="0" applyFont="1" applyBorder="1" applyAlignment="1"/>
    <xf numFmtId="0" fontId="0" fillId="0" borderId="0" xfId="0" applyBorder="1"/>
    <xf numFmtId="0" fontId="0" fillId="0" borderId="0" xfId="0" applyFill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3" xfId="0" applyFont="1" applyBorder="1" applyAlignment="1">
      <alignment horizontal="left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1" fillId="0" borderId="37" xfId="0" applyFont="1" applyBorder="1"/>
    <xf numFmtId="0" fontId="1" fillId="0" borderId="40" xfId="0" applyFont="1" applyBorder="1" applyAlignment="1">
      <alignment horizontal="center" wrapText="1" shrinkToFit="1"/>
    </xf>
    <xf numFmtId="0" fontId="1" fillId="0" borderId="40" xfId="0" applyFont="1" applyBorder="1" applyAlignment="1">
      <alignment wrapText="1" shrinkToFit="1"/>
    </xf>
    <xf numFmtId="0" fontId="1" fillId="0" borderId="40" xfId="0" applyFont="1" applyBorder="1" applyAlignment="1">
      <alignment horizontal="center" wrapText="1"/>
    </xf>
    <xf numFmtId="0" fontId="1" fillId="0" borderId="41" xfId="0" applyFont="1" applyBorder="1" applyAlignment="1">
      <alignment wrapText="1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42" xfId="0" applyFont="1" applyBorder="1" applyAlignment="1">
      <alignment horizontal="center" wrapText="1" shrinkToFit="1"/>
    </xf>
    <xf numFmtId="0" fontId="0" fillId="0" borderId="16" xfId="0" applyBorder="1" applyAlignment="1">
      <alignment wrapText="1"/>
    </xf>
    <xf numFmtId="0" fontId="1" fillId="0" borderId="28" xfId="0" applyFont="1" applyBorder="1" applyAlignment="1">
      <alignment horizontal="center" wrapText="1" shrinkToFit="1"/>
    </xf>
    <xf numFmtId="0" fontId="1" fillId="0" borderId="29" xfId="0" applyFont="1" applyBorder="1" applyAlignment="1">
      <alignment horizontal="center" wrapText="1" shrinkToFit="1"/>
    </xf>
    <xf numFmtId="0" fontId="1" fillId="0" borderId="42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1" fillId="0" borderId="48" xfId="0" applyFont="1" applyBorder="1" applyAlignment="1">
      <alignment horizontal="center" wrapText="1" shrinkToFit="1"/>
    </xf>
    <xf numFmtId="0" fontId="1" fillId="0" borderId="10" xfId="0" applyFont="1" applyBorder="1" applyAlignment="1">
      <alignment wrapText="1" shrinkToFit="1"/>
    </xf>
    <xf numFmtId="0" fontId="1" fillId="0" borderId="47" xfId="0" applyFont="1" applyBorder="1" applyAlignment="1">
      <alignment horizontal="center" wrapText="1" shrinkToFit="1"/>
    </xf>
    <xf numFmtId="0" fontId="1" fillId="0" borderId="46" xfId="0" applyFont="1" applyBorder="1" applyAlignment="1">
      <alignment horizontal="center" wrapText="1" shrinkToFit="1"/>
    </xf>
    <xf numFmtId="0" fontId="1" fillId="0" borderId="48" xfId="0" applyFont="1" applyBorder="1" applyAlignment="1">
      <alignment horizontal="center" wrapText="1"/>
    </xf>
    <xf numFmtId="0" fontId="1" fillId="0" borderId="49" xfId="0" applyFont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6" xfId="0" applyNumberFormat="1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right"/>
    </xf>
    <xf numFmtId="1" fontId="0" fillId="0" borderId="34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1" fontId="1" fillId="0" borderId="16" xfId="0" applyNumberFormat="1" applyFont="1" applyBorder="1" applyAlignment="1">
      <alignment horizontal="right"/>
    </xf>
    <xf numFmtId="1" fontId="1" fillId="0" borderId="17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1" fontId="1" fillId="0" borderId="11" xfId="0" applyNumberFormat="1" applyFon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14" xfId="0" applyNumberForma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1" fillId="0" borderId="6" xfId="0" applyFont="1" applyBorder="1" applyAlignment="1">
      <alignment horizontal="right"/>
    </xf>
    <xf numFmtId="1" fontId="1" fillId="0" borderId="10" xfId="0" applyNumberFormat="1" applyFont="1" applyBorder="1" applyAlignment="1"/>
    <xf numFmtId="1" fontId="1" fillId="0" borderId="11" xfId="0" applyNumberFormat="1" applyFont="1" applyBorder="1" applyAlignment="1"/>
    <xf numFmtId="0" fontId="1" fillId="0" borderId="32" xfId="0" applyFont="1" applyBorder="1" applyAlignment="1">
      <alignment horizontal="right"/>
    </xf>
    <xf numFmtId="0" fontId="1" fillId="0" borderId="50" xfId="0" applyFont="1" applyBorder="1" applyAlignment="1">
      <alignment horizontal="right"/>
    </xf>
    <xf numFmtId="0" fontId="0" fillId="0" borderId="24" xfId="0" applyBorder="1" applyAlignment="1">
      <alignment horizontal="right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5" xfId="0" applyBorder="1" applyAlignment="1">
      <alignment horizontal="right"/>
    </xf>
    <xf numFmtId="1" fontId="0" fillId="0" borderId="27" xfId="0" applyNumberFormat="1" applyBorder="1" applyAlignment="1">
      <alignment horizontal="right"/>
    </xf>
    <xf numFmtId="0" fontId="1" fillId="0" borderId="38" xfId="0" applyFont="1" applyBorder="1"/>
    <xf numFmtId="0" fontId="1" fillId="0" borderId="39" xfId="0" applyFont="1" applyBorder="1"/>
    <xf numFmtId="0" fontId="1" fillId="0" borderId="38" xfId="0" applyFont="1" applyBorder="1" applyAlignment="1">
      <alignment horizontal="center" wrapText="1" shrinkToFit="1"/>
    </xf>
    <xf numFmtId="0" fontId="1" fillId="0" borderId="39" xfId="0" applyFont="1" applyBorder="1" applyAlignment="1">
      <alignment horizontal="center" wrapText="1" shrinkToFit="1"/>
    </xf>
    <xf numFmtId="0" fontId="1" fillId="0" borderId="38" xfId="0" applyFont="1" applyBorder="1"/>
    <xf numFmtId="0" fontId="1" fillId="0" borderId="39" xfId="0" applyFont="1" applyBorder="1"/>
    <xf numFmtId="0" fontId="1" fillId="0" borderId="38" xfId="0" applyFont="1" applyBorder="1" applyAlignment="1">
      <alignment horizontal="center" wrapText="1" shrinkToFit="1"/>
    </xf>
    <xf numFmtId="0" fontId="1" fillId="0" borderId="39" xfId="0" applyFont="1" applyBorder="1" applyAlignment="1">
      <alignment horizontal="center" wrapText="1" shrinkToFi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137"/>
  <sheetViews>
    <sheetView tabSelected="1" topLeftCell="A22" workbookViewId="0">
      <selection activeCell="F3" sqref="F3"/>
    </sheetView>
  </sheetViews>
  <sheetFormatPr defaultRowHeight="15"/>
  <cols>
    <col min="1" max="1" width="5.7109375" customWidth="1"/>
    <col min="3" max="3" width="1.42578125" customWidth="1"/>
    <col min="5" max="5" width="1.5703125" customWidth="1"/>
    <col min="6" max="6" width="10.140625" customWidth="1"/>
    <col min="7" max="7" width="8.85546875" customWidth="1"/>
    <col min="8" max="8" width="1" hidden="1" customWidth="1"/>
    <col min="11" max="11" width="2.42578125" customWidth="1"/>
    <col min="13" max="13" width="1" customWidth="1"/>
    <col min="15" max="15" width="1" customWidth="1"/>
    <col min="17" max="17" width="2.85546875" hidden="1" customWidth="1"/>
    <col min="18" max="18" width="8" customWidth="1"/>
    <col min="19" max="19" width="0.7109375" hidden="1" customWidth="1"/>
    <col min="20" max="20" width="9.140625" customWidth="1"/>
    <col min="21" max="21" width="0.85546875" customWidth="1"/>
    <col min="24" max="24" width="9.85546875" customWidth="1"/>
  </cols>
  <sheetData>
    <row r="2" spans="1:24" ht="18.75">
      <c r="J2" s="2" t="s">
        <v>0</v>
      </c>
    </row>
    <row r="4" spans="1:24" ht="15.75" thickBot="1">
      <c r="A4" s="1"/>
      <c r="B4" s="1"/>
      <c r="D4" s="12"/>
      <c r="E4" s="12"/>
      <c r="F4" s="12"/>
      <c r="G4" s="12"/>
      <c r="H4" s="12"/>
      <c r="I4" s="12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5.75" thickBot="1">
      <c r="A5" s="83"/>
      <c r="B5" s="168"/>
      <c r="C5" s="169"/>
      <c r="D5" s="170" t="s">
        <v>16</v>
      </c>
      <c r="E5" s="171"/>
      <c r="F5" s="84" t="s">
        <v>17</v>
      </c>
      <c r="G5" s="170" t="s">
        <v>18</v>
      </c>
      <c r="H5" s="171"/>
      <c r="I5" s="85" t="s">
        <v>19</v>
      </c>
      <c r="J5" s="170" t="s">
        <v>20</v>
      </c>
      <c r="K5" s="171"/>
      <c r="L5" s="170" t="s">
        <v>22</v>
      </c>
      <c r="M5" s="171"/>
      <c r="N5" s="170" t="s">
        <v>21</v>
      </c>
      <c r="O5" s="171"/>
      <c r="P5" s="170" t="s">
        <v>23</v>
      </c>
      <c r="Q5" s="171"/>
      <c r="R5" s="84" t="s">
        <v>25</v>
      </c>
      <c r="S5" s="85"/>
      <c r="T5" s="170" t="s">
        <v>24</v>
      </c>
      <c r="U5" s="171"/>
      <c r="V5" s="85" t="s">
        <v>27</v>
      </c>
      <c r="W5" s="86" t="s">
        <v>28</v>
      </c>
      <c r="X5" s="87" t="s">
        <v>14</v>
      </c>
    </row>
    <row r="6" spans="1:24">
      <c r="A6" s="79" t="s">
        <v>1</v>
      </c>
      <c r="B6" s="80" t="s">
        <v>2</v>
      </c>
      <c r="C6" s="80"/>
      <c r="D6" s="117">
        <v>4640</v>
      </c>
      <c r="E6" s="118"/>
      <c r="F6" s="119">
        <v>192560</v>
      </c>
      <c r="G6" s="120">
        <v>42</v>
      </c>
      <c r="H6" s="121"/>
      <c r="I6" s="119">
        <v>166656</v>
      </c>
      <c r="J6" s="117">
        <v>4640</v>
      </c>
      <c r="K6" s="118"/>
      <c r="L6" s="117">
        <v>16611</v>
      </c>
      <c r="M6" s="118"/>
      <c r="N6" s="117">
        <v>53</v>
      </c>
      <c r="O6" s="118"/>
      <c r="P6" s="120">
        <v>35775</v>
      </c>
      <c r="Q6" s="121"/>
      <c r="R6" s="120">
        <v>53</v>
      </c>
      <c r="S6" s="121"/>
      <c r="T6" s="117">
        <v>22679</v>
      </c>
      <c r="U6" s="118"/>
      <c r="V6" s="119">
        <f t="shared" ref="V6:V30" si="0">F6+I6+L6+P6+T6</f>
        <v>434281</v>
      </c>
      <c r="W6" s="115">
        <f>(F6*0.05)+(I6*0.05)+(L6*0.05)+(P6*0.05)+(T6*0.25)</f>
        <v>26249.850000000002</v>
      </c>
      <c r="X6" s="122">
        <f>V6+W6</f>
        <v>460530.85</v>
      </c>
    </row>
    <row r="7" spans="1:24">
      <c r="A7" s="7"/>
      <c r="B7" s="36" t="s">
        <v>15</v>
      </c>
      <c r="C7" s="37"/>
      <c r="D7" s="110">
        <v>22850</v>
      </c>
      <c r="E7" s="111"/>
      <c r="F7" s="112">
        <v>948275</v>
      </c>
      <c r="G7" s="113">
        <v>233</v>
      </c>
      <c r="H7" s="114"/>
      <c r="I7" s="112">
        <v>924544</v>
      </c>
      <c r="J7" s="110">
        <v>22850</v>
      </c>
      <c r="K7" s="111"/>
      <c r="L7" s="110">
        <v>81803</v>
      </c>
      <c r="M7" s="111"/>
      <c r="N7" s="110">
        <v>39</v>
      </c>
      <c r="O7" s="111"/>
      <c r="P7" s="113">
        <v>26325</v>
      </c>
      <c r="Q7" s="114"/>
      <c r="R7" s="113">
        <v>39</v>
      </c>
      <c r="S7" s="114"/>
      <c r="T7" s="110">
        <v>16688</v>
      </c>
      <c r="U7" s="111"/>
      <c r="V7" s="112">
        <f t="shared" si="0"/>
        <v>1997635</v>
      </c>
      <c r="W7" s="145">
        <f t="shared" ref="W7:W30" si="1">(F7*0.05)+(I7*0.05)+(L7*0.05)+(P7*0.05)+(T7*0.25)</f>
        <v>103219.35</v>
      </c>
      <c r="X7" s="116">
        <f t="shared" ref="X7:X30" si="2">V7+W7</f>
        <v>2100854.35</v>
      </c>
    </row>
    <row r="8" spans="1:24">
      <c r="A8" s="6" t="s">
        <v>3</v>
      </c>
      <c r="B8" s="3" t="s">
        <v>2</v>
      </c>
      <c r="C8" s="3"/>
      <c r="D8" s="110">
        <v>4640</v>
      </c>
      <c r="E8" s="111"/>
      <c r="F8" s="112">
        <v>192560</v>
      </c>
      <c r="G8" s="113">
        <v>42</v>
      </c>
      <c r="H8" s="114"/>
      <c r="I8" s="112">
        <v>166656</v>
      </c>
      <c r="J8" s="110">
        <v>4640</v>
      </c>
      <c r="K8" s="111"/>
      <c r="L8" s="110">
        <v>16611</v>
      </c>
      <c r="M8" s="111"/>
      <c r="N8" s="110">
        <v>43</v>
      </c>
      <c r="O8" s="111"/>
      <c r="P8" s="113">
        <v>675</v>
      </c>
      <c r="Q8" s="114"/>
      <c r="R8" s="113">
        <v>43</v>
      </c>
      <c r="S8" s="114"/>
      <c r="T8" s="110">
        <v>18400</v>
      </c>
      <c r="U8" s="111"/>
      <c r="V8" s="112">
        <f t="shared" si="0"/>
        <v>394902</v>
      </c>
      <c r="W8" s="145">
        <f t="shared" si="1"/>
        <v>23425.100000000002</v>
      </c>
      <c r="X8" s="116">
        <f t="shared" si="2"/>
        <v>418327.1</v>
      </c>
    </row>
    <row r="9" spans="1:24">
      <c r="A9" s="7"/>
      <c r="B9" s="36" t="s">
        <v>15</v>
      </c>
      <c r="C9" s="37"/>
      <c r="D9" s="110">
        <v>22850</v>
      </c>
      <c r="E9" s="111"/>
      <c r="F9" s="112">
        <v>948275</v>
      </c>
      <c r="G9" s="113">
        <v>233</v>
      </c>
      <c r="H9" s="114"/>
      <c r="I9" s="112">
        <v>924544</v>
      </c>
      <c r="J9" s="110">
        <v>22850</v>
      </c>
      <c r="K9" s="111"/>
      <c r="L9" s="110">
        <v>81803</v>
      </c>
      <c r="M9" s="111"/>
      <c r="N9" s="110">
        <v>46</v>
      </c>
      <c r="O9" s="111"/>
      <c r="P9" s="113">
        <v>31050</v>
      </c>
      <c r="Q9" s="114"/>
      <c r="R9" s="113">
        <v>46</v>
      </c>
      <c r="S9" s="114"/>
      <c r="T9" s="110">
        <v>19683</v>
      </c>
      <c r="U9" s="111"/>
      <c r="V9" s="112">
        <f t="shared" si="0"/>
        <v>2005355</v>
      </c>
      <c r="W9" s="145">
        <f t="shared" si="1"/>
        <v>104204.35</v>
      </c>
      <c r="X9" s="116">
        <f t="shared" si="2"/>
        <v>2109559.35</v>
      </c>
    </row>
    <row r="10" spans="1:24">
      <c r="A10" s="6" t="s">
        <v>4</v>
      </c>
      <c r="B10" s="36" t="s">
        <v>2</v>
      </c>
      <c r="C10" s="37"/>
      <c r="D10" s="110">
        <v>4640</v>
      </c>
      <c r="E10" s="111"/>
      <c r="F10" s="112">
        <v>192560</v>
      </c>
      <c r="G10" s="113">
        <v>42</v>
      </c>
      <c r="H10" s="114"/>
      <c r="I10" s="112">
        <v>166656</v>
      </c>
      <c r="J10" s="110">
        <v>4640</v>
      </c>
      <c r="K10" s="111"/>
      <c r="L10" s="110">
        <v>16611</v>
      </c>
      <c r="M10" s="111"/>
      <c r="N10" s="110">
        <v>35</v>
      </c>
      <c r="O10" s="111"/>
      <c r="P10" s="113">
        <v>23625</v>
      </c>
      <c r="Q10" s="114"/>
      <c r="R10" s="113">
        <v>35</v>
      </c>
      <c r="S10" s="114"/>
      <c r="T10" s="110">
        <v>14977</v>
      </c>
      <c r="U10" s="111"/>
      <c r="V10" s="112">
        <f t="shared" si="0"/>
        <v>414429</v>
      </c>
      <c r="W10" s="145">
        <f t="shared" si="1"/>
        <v>23716.850000000002</v>
      </c>
      <c r="X10" s="116">
        <f t="shared" si="2"/>
        <v>438145.85</v>
      </c>
    </row>
    <row r="11" spans="1:24">
      <c r="A11" s="7"/>
      <c r="B11" s="36" t="s">
        <v>15</v>
      </c>
      <c r="C11" s="37"/>
      <c r="D11" s="110">
        <v>22850</v>
      </c>
      <c r="E11" s="111"/>
      <c r="F11" s="112">
        <v>948275</v>
      </c>
      <c r="G11" s="113">
        <v>233</v>
      </c>
      <c r="H11" s="114"/>
      <c r="I11" s="112">
        <v>924544</v>
      </c>
      <c r="J11" s="110">
        <v>22850</v>
      </c>
      <c r="K11" s="111"/>
      <c r="L11" s="110">
        <v>81803</v>
      </c>
      <c r="M11" s="111"/>
      <c r="N11" s="110">
        <v>21</v>
      </c>
      <c r="O11" s="111"/>
      <c r="P11" s="113">
        <v>14175</v>
      </c>
      <c r="Q11" s="114"/>
      <c r="R11" s="113">
        <v>21</v>
      </c>
      <c r="S11" s="114"/>
      <c r="T11" s="110">
        <v>8986</v>
      </c>
      <c r="U11" s="111"/>
      <c r="V11" s="112">
        <f t="shared" si="0"/>
        <v>1977783</v>
      </c>
      <c r="W11" s="145">
        <f t="shared" si="1"/>
        <v>100686.35</v>
      </c>
      <c r="X11" s="116">
        <f t="shared" si="2"/>
        <v>2078469.35</v>
      </c>
    </row>
    <row r="12" spans="1:24">
      <c r="A12" s="6" t="s">
        <v>5</v>
      </c>
      <c r="B12" s="36" t="s">
        <v>2</v>
      </c>
      <c r="C12" s="37"/>
      <c r="D12" s="110">
        <v>4640</v>
      </c>
      <c r="E12" s="111"/>
      <c r="F12" s="112">
        <v>192560</v>
      </c>
      <c r="G12" s="113">
        <v>42</v>
      </c>
      <c r="H12" s="114"/>
      <c r="I12" s="112">
        <v>166656</v>
      </c>
      <c r="J12" s="110">
        <v>4640</v>
      </c>
      <c r="K12" s="111"/>
      <c r="L12" s="110">
        <v>16611</v>
      </c>
      <c r="M12" s="111"/>
      <c r="N12" s="110">
        <v>39</v>
      </c>
      <c r="O12" s="111"/>
      <c r="P12" s="113">
        <v>26325</v>
      </c>
      <c r="Q12" s="114"/>
      <c r="R12" s="113">
        <v>39</v>
      </c>
      <c r="S12" s="114"/>
      <c r="T12" s="110">
        <v>17116</v>
      </c>
      <c r="U12" s="111"/>
      <c r="V12" s="112">
        <f t="shared" si="0"/>
        <v>419268</v>
      </c>
      <c r="W12" s="145">
        <f t="shared" si="1"/>
        <v>24386.600000000002</v>
      </c>
      <c r="X12" s="116">
        <f t="shared" si="2"/>
        <v>443654.6</v>
      </c>
    </row>
    <row r="13" spans="1:24">
      <c r="A13" s="7"/>
      <c r="B13" s="36" t="s">
        <v>15</v>
      </c>
      <c r="C13" s="37"/>
      <c r="D13" s="110">
        <v>22850</v>
      </c>
      <c r="E13" s="111"/>
      <c r="F13" s="112">
        <v>948275</v>
      </c>
      <c r="G13" s="113">
        <v>233</v>
      </c>
      <c r="H13" s="114"/>
      <c r="I13" s="112">
        <v>924544</v>
      </c>
      <c r="J13" s="110">
        <v>22850</v>
      </c>
      <c r="K13" s="111"/>
      <c r="L13" s="110">
        <v>81803</v>
      </c>
      <c r="M13" s="111"/>
      <c r="N13" s="110">
        <v>17</v>
      </c>
      <c r="O13" s="111"/>
      <c r="P13" s="113">
        <v>11475</v>
      </c>
      <c r="Q13" s="114"/>
      <c r="R13" s="113">
        <v>17</v>
      </c>
      <c r="S13" s="114"/>
      <c r="T13" s="110">
        <v>7274</v>
      </c>
      <c r="U13" s="111"/>
      <c r="V13" s="112">
        <f t="shared" si="0"/>
        <v>1973371</v>
      </c>
      <c r="W13" s="145">
        <f t="shared" si="1"/>
        <v>100123.35</v>
      </c>
      <c r="X13" s="116">
        <f t="shared" si="2"/>
        <v>2073494.35</v>
      </c>
    </row>
    <row r="14" spans="1:24">
      <c r="A14" s="6" t="s">
        <v>6</v>
      </c>
      <c r="B14" s="36" t="s">
        <v>2</v>
      </c>
      <c r="C14" s="37"/>
      <c r="D14" s="110">
        <v>4640</v>
      </c>
      <c r="E14" s="111"/>
      <c r="F14" s="112">
        <v>192560</v>
      </c>
      <c r="G14" s="113">
        <v>42</v>
      </c>
      <c r="H14" s="114"/>
      <c r="I14" s="112">
        <v>166656</v>
      </c>
      <c r="J14" s="110">
        <v>4640</v>
      </c>
      <c r="K14" s="111"/>
      <c r="L14" s="110">
        <v>16611</v>
      </c>
      <c r="M14" s="111"/>
      <c r="N14" s="110">
        <v>46</v>
      </c>
      <c r="O14" s="111"/>
      <c r="P14" s="113">
        <v>31050</v>
      </c>
      <c r="Q14" s="114"/>
      <c r="R14" s="113">
        <v>46</v>
      </c>
      <c r="S14" s="114"/>
      <c r="T14" s="110">
        <v>19683</v>
      </c>
      <c r="U14" s="111"/>
      <c r="V14" s="112">
        <f t="shared" si="0"/>
        <v>426560</v>
      </c>
      <c r="W14" s="145">
        <f t="shared" si="1"/>
        <v>25264.600000000002</v>
      </c>
      <c r="X14" s="116">
        <f t="shared" si="2"/>
        <v>451824.6</v>
      </c>
    </row>
    <row r="15" spans="1:24">
      <c r="A15" s="7"/>
      <c r="B15" s="36" t="s">
        <v>15</v>
      </c>
      <c r="C15" s="37"/>
      <c r="D15" s="110">
        <v>22850</v>
      </c>
      <c r="E15" s="111"/>
      <c r="F15" s="112">
        <v>948275</v>
      </c>
      <c r="G15" s="113">
        <v>233</v>
      </c>
      <c r="H15" s="114"/>
      <c r="I15" s="112">
        <v>924544</v>
      </c>
      <c r="J15" s="110">
        <v>22850</v>
      </c>
      <c r="K15" s="111"/>
      <c r="L15" s="110">
        <v>81803</v>
      </c>
      <c r="M15" s="111"/>
      <c r="N15" s="110">
        <v>18</v>
      </c>
      <c r="O15" s="111"/>
      <c r="P15" s="113">
        <v>12150</v>
      </c>
      <c r="Q15" s="114"/>
      <c r="R15" s="113">
        <v>18</v>
      </c>
      <c r="S15" s="114"/>
      <c r="T15" s="110">
        <v>7702</v>
      </c>
      <c r="U15" s="111"/>
      <c r="V15" s="112">
        <f t="shared" si="0"/>
        <v>1974474</v>
      </c>
      <c r="W15" s="145">
        <f t="shared" si="1"/>
        <v>100264.1</v>
      </c>
      <c r="X15" s="116">
        <f t="shared" si="2"/>
        <v>2074738.1</v>
      </c>
    </row>
    <row r="16" spans="1:24">
      <c r="A16" s="6" t="s">
        <v>7</v>
      </c>
      <c r="B16" s="36" t="s">
        <v>2</v>
      </c>
      <c r="C16" s="37"/>
      <c r="D16" s="110">
        <v>4640</v>
      </c>
      <c r="E16" s="111"/>
      <c r="F16" s="112">
        <v>192560</v>
      </c>
      <c r="G16" s="113">
        <v>42</v>
      </c>
      <c r="H16" s="114"/>
      <c r="I16" s="112">
        <v>166656</v>
      </c>
      <c r="J16" s="110">
        <v>4640</v>
      </c>
      <c r="K16" s="111"/>
      <c r="L16" s="110">
        <v>16611</v>
      </c>
      <c r="M16" s="111"/>
      <c r="N16" s="110">
        <v>36</v>
      </c>
      <c r="O16" s="111"/>
      <c r="P16" s="113">
        <v>24300</v>
      </c>
      <c r="Q16" s="114"/>
      <c r="R16" s="113">
        <v>36</v>
      </c>
      <c r="S16" s="114"/>
      <c r="T16" s="110">
        <v>15404</v>
      </c>
      <c r="U16" s="111"/>
      <c r="V16" s="112">
        <f t="shared" si="0"/>
        <v>415531</v>
      </c>
      <c r="W16" s="145">
        <f t="shared" si="1"/>
        <v>23857.350000000002</v>
      </c>
      <c r="X16" s="116">
        <f t="shared" si="2"/>
        <v>439388.35</v>
      </c>
    </row>
    <row r="17" spans="1:24">
      <c r="A17" s="7"/>
      <c r="B17" s="36" t="s">
        <v>15</v>
      </c>
      <c r="C17" s="37"/>
      <c r="D17" s="110">
        <v>22850</v>
      </c>
      <c r="E17" s="111"/>
      <c r="F17" s="112">
        <v>948275</v>
      </c>
      <c r="G17" s="113">
        <v>233</v>
      </c>
      <c r="H17" s="114"/>
      <c r="I17" s="112">
        <v>924544</v>
      </c>
      <c r="J17" s="110">
        <v>22850</v>
      </c>
      <c r="K17" s="111"/>
      <c r="L17" s="110">
        <v>81803</v>
      </c>
      <c r="M17" s="111"/>
      <c r="N17" s="110">
        <v>20</v>
      </c>
      <c r="O17" s="111"/>
      <c r="P17" s="113">
        <v>13500</v>
      </c>
      <c r="Q17" s="114"/>
      <c r="R17" s="113">
        <v>20</v>
      </c>
      <c r="S17" s="114"/>
      <c r="T17" s="110">
        <v>8558</v>
      </c>
      <c r="U17" s="111"/>
      <c r="V17" s="112">
        <f t="shared" si="0"/>
        <v>1976680</v>
      </c>
      <c r="W17" s="145">
        <f t="shared" si="1"/>
        <v>100545.60000000001</v>
      </c>
      <c r="X17" s="116">
        <f t="shared" si="2"/>
        <v>2077225.6</v>
      </c>
    </row>
    <row r="18" spans="1:24">
      <c r="A18" s="6" t="s">
        <v>8</v>
      </c>
      <c r="B18" s="36" t="s">
        <v>2</v>
      </c>
      <c r="C18" s="37"/>
      <c r="D18" s="110">
        <v>4640</v>
      </c>
      <c r="E18" s="111"/>
      <c r="F18" s="112">
        <v>192560</v>
      </c>
      <c r="G18" s="113">
        <v>42</v>
      </c>
      <c r="H18" s="114"/>
      <c r="I18" s="112">
        <v>166656</v>
      </c>
      <c r="J18" s="110">
        <v>4640</v>
      </c>
      <c r="K18" s="111"/>
      <c r="L18" s="110">
        <v>16611</v>
      </c>
      <c r="M18" s="111"/>
      <c r="N18" s="110">
        <v>65</v>
      </c>
      <c r="O18" s="111"/>
      <c r="P18" s="113">
        <v>43875</v>
      </c>
      <c r="Q18" s="114"/>
      <c r="R18" s="113">
        <v>65</v>
      </c>
      <c r="S18" s="114"/>
      <c r="T18" s="110">
        <v>27814</v>
      </c>
      <c r="U18" s="111"/>
      <c r="V18" s="112">
        <f t="shared" si="0"/>
        <v>447516</v>
      </c>
      <c r="W18" s="145">
        <f t="shared" si="1"/>
        <v>27938.600000000002</v>
      </c>
      <c r="X18" s="116">
        <f t="shared" si="2"/>
        <v>475454.6</v>
      </c>
    </row>
    <row r="19" spans="1:24">
      <c r="A19" s="7"/>
      <c r="B19" s="36" t="s">
        <v>15</v>
      </c>
      <c r="C19" s="37"/>
      <c r="D19" s="110">
        <v>22850</v>
      </c>
      <c r="E19" s="111"/>
      <c r="F19" s="112">
        <v>948275</v>
      </c>
      <c r="G19" s="113">
        <v>233</v>
      </c>
      <c r="H19" s="114"/>
      <c r="I19" s="112">
        <v>924544</v>
      </c>
      <c r="J19" s="110">
        <v>22850</v>
      </c>
      <c r="K19" s="111"/>
      <c r="L19" s="110">
        <v>81803</v>
      </c>
      <c r="M19" s="111"/>
      <c r="N19" s="110">
        <v>37</v>
      </c>
      <c r="O19" s="111"/>
      <c r="P19" s="113">
        <v>24975</v>
      </c>
      <c r="Q19" s="114"/>
      <c r="R19" s="113">
        <v>37</v>
      </c>
      <c r="S19" s="114"/>
      <c r="T19" s="110">
        <v>15832</v>
      </c>
      <c r="U19" s="111"/>
      <c r="V19" s="112">
        <f t="shared" si="0"/>
        <v>1995429</v>
      </c>
      <c r="W19" s="145">
        <f t="shared" si="1"/>
        <v>102937.85</v>
      </c>
      <c r="X19" s="116">
        <f t="shared" si="2"/>
        <v>2098366.85</v>
      </c>
    </row>
    <row r="20" spans="1:24">
      <c r="A20" s="6" t="s">
        <v>9</v>
      </c>
      <c r="B20" s="36" t="s">
        <v>2</v>
      </c>
      <c r="C20" s="37"/>
      <c r="D20" s="110">
        <v>4640</v>
      </c>
      <c r="E20" s="111"/>
      <c r="F20" s="112">
        <v>192560</v>
      </c>
      <c r="G20" s="113">
        <v>42</v>
      </c>
      <c r="H20" s="114"/>
      <c r="I20" s="112">
        <v>166656</v>
      </c>
      <c r="J20" s="110">
        <v>4640</v>
      </c>
      <c r="K20" s="111"/>
      <c r="L20" s="110">
        <v>16611</v>
      </c>
      <c r="M20" s="111"/>
      <c r="N20" s="110">
        <v>38</v>
      </c>
      <c r="O20" s="111"/>
      <c r="P20" s="113">
        <v>25650</v>
      </c>
      <c r="Q20" s="114"/>
      <c r="R20" s="113">
        <v>38</v>
      </c>
      <c r="S20" s="114"/>
      <c r="T20" s="110">
        <v>16260</v>
      </c>
      <c r="U20" s="111"/>
      <c r="V20" s="112">
        <f t="shared" si="0"/>
        <v>417737</v>
      </c>
      <c r="W20" s="145">
        <f t="shared" si="1"/>
        <v>24138.850000000002</v>
      </c>
      <c r="X20" s="116">
        <f t="shared" si="2"/>
        <v>441875.85</v>
      </c>
    </row>
    <row r="21" spans="1:24">
      <c r="A21" s="7"/>
      <c r="B21" s="36" t="s">
        <v>15</v>
      </c>
      <c r="C21" s="37"/>
      <c r="D21" s="110">
        <v>22850</v>
      </c>
      <c r="E21" s="111"/>
      <c r="F21" s="112">
        <v>948275</v>
      </c>
      <c r="G21" s="113">
        <v>233</v>
      </c>
      <c r="H21" s="114"/>
      <c r="I21" s="112">
        <v>924544</v>
      </c>
      <c r="J21" s="110">
        <v>22850</v>
      </c>
      <c r="K21" s="111"/>
      <c r="L21" s="110">
        <v>81803</v>
      </c>
      <c r="M21" s="111"/>
      <c r="N21" s="110">
        <v>19</v>
      </c>
      <c r="O21" s="111"/>
      <c r="P21" s="113">
        <v>12825</v>
      </c>
      <c r="Q21" s="114"/>
      <c r="R21" s="113">
        <v>19</v>
      </c>
      <c r="S21" s="114"/>
      <c r="T21" s="110">
        <v>8130</v>
      </c>
      <c r="U21" s="111"/>
      <c r="V21" s="112">
        <f t="shared" si="0"/>
        <v>1975577</v>
      </c>
      <c r="W21" s="145">
        <f t="shared" si="1"/>
        <v>100404.85</v>
      </c>
      <c r="X21" s="116">
        <f t="shared" si="2"/>
        <v>2075981.85</v>
      </c>
    </row>
    <row r="22" spans="1:24">
      <c r="A22" s="5"/>
      <c r="B22" s="10" t="s">
        <v>26</v>
      </c>
      <c r="C22" s="11"/>
      <c r="D22" s="110"/>
      <c r="E22" s="111"/>
      <c r="F22" s="112"/>
      <c r="G22" s="113">
        <v>-261.45</v>
      </c>
      <c r="H22" s="114"/>
      <c r="I22" s="112">
        <v>-1037434</v>
      </c>
      <c r="J22" s="110"/>
      <c r="K22" s="111"/>
      <c r="L22" s="110"/>
      <c r="M22" s="111"/>
      <c r="N22" s="110"/>
      <c r="O22" s="111"/>
      <c r="P22" s="113"/>
      <c r="Q22" s="114"/>
      <c r="R22" s="113"/>
      <c r="S22" s="114"/>
      <c r="T22" s="110"/>
      <c r="U22" s="111"/>
      <c r="V22" s="112">
        <f t="shared" si="0"/>
        <v>-1037434</v>
      </c>
      <c r="W22" s="145">
        <f t="shared" si="1"/>
        <v>-51871.700000000004</v>
      </c>
      <c r="X22" s="116">
        <f t="shared" si="2"/>
        <v>-1089305.7</v>
      </c>
    </row>
    <row r="23" spans="1:24">
      <c r="A23" s="6" t="s">
        <v>10</v>
      </c>
      <c r="B23" s="36" t="s">
        <v>2</v>
      </c>
      <c r="C23" s="37"/>
      <c r="D23" s="110">
        <v>4640</v>
      </c>
      <c r="E23" s="111"/>
      <c r="F23" s="112">
        <v>192560</v>
      </c>
      <c r="G23" s="113">
        <v>42</v>
      </c>
      <c r="H23" s="114"/>
      <c r="I23" s="112">
        <v>166656</v>
      </c>
      <c r="J23" s="110">
        <v>4640</v>
      </c>
      <c r="K23" s="111"/>
      <c r="L23" s="110">
        <v>16611</v>
      </c>
      <c r="M23" s="111"/>
      <c r="N23" s="110">
        <v>65</v>
      </c>
      <c r="O23" s="111"/>
      <c r="P23" s="113">
        <v>43875</v>
      </c>
      <c r="Q23" s="114"/>
      <c r="R23" s="113">
        <v>65</v>
      </c>
      <c r="S23" s="114"/>
      <c r="T23" s="110">
        <v>27814</v>
      </c>
      <c r="U23" s="111"/>
      <c r="V23" s="112">
        <f t="shared" si="0"/>
        <v>447516</v>
      </c>
      <c r="W23" s="145">
        <f t="shared" si="1"/>
        <v>27938.600000000002</v>
      </c>
      <c r="X23" s="116">
        <f t="shared" si="2"/>
        <v>475454.6</v>
      </c>
    </row>
    <row r="24" spans="1:24">
      <c r="A24" s="7"/>
      <c r="B24" s="36" t="s">
        <v>15</v>
      </c>
      <c r="C24" s="37"/>
      <c r="D24" s="110">
        <v>22850</v>
      </c>
      <c r="E24" s="111"/>
      <c r="F24" s="112">
        <v>948275</v>
      </c>
      <c r="G24" s="113">
        <v>233</v>
      </c>
      <c r="H24" s="114"/>
      <c r="I24" s="112">
        <v>924544</v>
      </c>
      <c r="J24" s="110">
        <v>22850</v>
      </c>
      <c r="K24" s="111"/>
      <c r="L24" s="110">
        <v>81803</v>
      </c>
      <c r="M24" s="111"/>
      <c r="N24" s="110">
        <v>32</v>
      </c>
      <c r="O24" s="111"/>
      <c r="P24" s="113">
        <v>21600</v>
      </c>
      <c r="Q24" s="114"/>
      <c r="R24" s="113">
        <v>32</v>
      </c>
      <c r="S24" s="114"/>
      <c r="T24" s="110">
        <v>13693</v>
      </c>
      <c r="U24" s="111"/>
      <c r="V24" s="112">
        <f t="shared" si="0"/>
        <v>1989915</v>
      </c>
      <c r="W24" s="145">
        <f t="shared" si="1"/>
        <v>102234.35</v>
      </c>
      <c r="X24" s="116">
        <f t="shared" si="2"/>
        <v>2092149.35</v>
      </c>
    </row>
    <row r="25" spans="1:24">
      <c r="A25" s="6" t="s">
        <v>11</v>
      </c>
      <c r="B25" s="36" t="s">
        <v>2</v>
      </c>
      <c r="C25" s="37"/>
      <c r="D25" s="110">
        <v>4640</v>
      </c>
      <c r="E25" s="111"/>
      <c r="F25" s="112">
        <v>192560</v>
      </c>
      <c r="G25" s="113">
        <v>42</v>
      </c>
      <c r="H25" s="114"/>
      <c r="I25" s="112">
        <v>166656</v>
      </c>
      <c r="J25" s="110">
        <v>4640</v>
      </c>
      <c r="K25" s="111"/>
      <c r="L25" s="110">
        <v>16611</v>
      </c>
      <c r="M25" s="111"/>
      <c r="N25" s="110">
        <v>36</v>
      </c>
      <c r="O25" s="111"/>
      <c r="P25" s="113">
        <v>24300</v>
      </c>
      <c r="Q25" s="114"/>
      <c r="R25" s="113">
        <v>36</v>
      </c>
      <c r="S25" s="114"/>
      <c r="T25" s="110">
        <v>15404</v>
      </c>
      <c r="U25" s="111"/>
      <c r="V25" s="112">
        <f t="shared" si="0"/>
        <v>415531</v>
      </c>
      <c r="W25" s="145">
        <f t="shared" si="1"/>
        <v>23857.350000000002</v>
      </c>
      <c r="X25" s="116">
        <f t="shared" si="2"/>
        <v>439388.35</v>
      </c>
    </row>
    <row r="26" spans="1:24">
      <c r="A26" s="7"/>
      <c r="B26" s="36" t="s">
        <v>15</v>
      </c>
      <c r="C26" s="37"/>
      <c r="D26" s="110">
        <v>22850</v>
      </c>
      <c r="E26" s="111"/>
      <c r="F26" s="112">
        <v>948275</v>
      </c>
      <c r="G26" s="113">
        <v>233</v>
      </c>
      <c r="H26" s="114"/>
      <c r="I26" s="112">
        <v>924544</v>
      </c>
      <c r="J26" s="110">
        <v>22850</v>
      </c>
      <c r="K26" s="111"/>
      <c r="L26" s="110">
        <v>81803</v>
      </c>
      <c r="M26" s="111"/>
      <c r="N26" s="110">
        <v>23</v>
      </c>
      <c r="O26" s="111"/>
      <c r="P26" s="113">
        <v>15525</v>
      </c>
      <c r="Q26" s="114"/>
      <c r="R26" s="113">
        <v>23</v>
      </c>
      <c r="S26" s="114"/>
      <c r="T26" s="110">
        <v>9842</v>
      </c>
      <c r="U26" s="111"/>
      <c r="V26" s="112">
        <f t="shared" si="0"/>
        <v>1979989</v>
      </c>
      <c r="W26" s="145">
        <f t="shared" si="1"/>
        <v>100967.85</v>
      </c>
      <c r="X26" s="116">
        <f t="shared" si="2"/>
        <v>2080956.85</v>
      </c>
    </row>
    <row r="27" spans="1:24">
      <c r="A27" s="6" t="s">
        <v>12</v>
      </c>
      <c r="B27" s="36" t="s">
        <v>2</v>
      </c>
      <c r="C27" s="37"/>
      <c r="D27" s="110">
        <v>4640</v>
      </c>
      <c r="E27" s="111"/>
      <c r="F27" s="112">
        <v>192560</v>
      </c>
      <c r="G27" s="113">
        <v>42</v>
      </c>
      <c r="H27" s="114"/>
      <c r="I27" s="112">
        <v>166656</v>
      </c>
      <c r="J27" s="110">
        <v>4640</v>
      </c>
      <c r="K27" s="111"/>
      <c r="L27" s="110">
        <v>16611</v>
      </c>
      <c r="M27" s="111"/>
      <c r="N27" s="110">
        <v>49</v>
      </c>
      <c r="O27" s="111"/>
      <c r="P27" s="113">
        <v>33075</v>
      </c>
      <c r="Q27" s="114"/>
      <c r="R27" s="113">
        <v>49</v>
      </c>
      <c r="S27" s="114"/>
      <c r="T27" s="110">
        <v>20967</v>
      </c>
      <c r="U27" s="111"/>
      <c r="V27" s="112">
        <f t="shared" si="0"/>
        <v>429869</v>
      </c>
      <c r="W27" s="145">
        <f t="shared" si="1"/>
        <v>25686.850000000002</v>
      </c>
      <c r="X27" s="116">
        <f t="shared" si="2"/>
        <v>455555.85</v>
      </c>
    </row>
    <row r="28" spans="1:24">
      <c r="A28" s="7"/>
      <c r="B28" s="36" t="s">
        <v>15</v>
      </c>
      <c r="C28" s="37"/>
      <c r="D28" s="110">
        <v>22850</v>
      </c>
      <c r="E28" s="111"/>
      <c r="F28" s="112">
        <v>948275</v>
      </c>
      <c r="G28" s="113">
        <v>233</v>
      </c>
      <c r="H28" s="114"/>
      <c r="I28" s="112">
        <v>924544</v>
      </c>
      <c r="J28" s="110">
        <v>22850</v>
      </c>
      <c r="K28" s="111"/>
      <c r="L28" s="110">
        <v>81803</v>
      </c>
      <c r="M28" s="111"/>
      <c r="N28" s="110">
        <v>29</v>
      </c>
      <c r="O28" s="111"/>
      <c r="P28" s="113">
        <v>19575</v>
      </c>
      <c r="Q28" s="114"/>
      <c r="R28" s="113">
        <v>29</v>
      </c>
      <c r="S28" s="114"/>
      <c r="T28" s="110">
        <v>12409</v>
      </c>
      <c r="U28" s="111"/>
      <c r="V28" s="112">
        <f t="shared" si="0"/>
        <v>1986606</v>
      </c>
      <c r="W28" s="145">
        <f t="shared" si="1"/>
        <v>101812.1</v>
      </c>
      <c r="X28" s="116">
        <f t="shared" si="2"/>
        <v>2088418.1</v>
      </c>
    </row>
    <row r="29" spans="1:24">
      <c r="A29" s="6" t="s">
        <v>13</v>
      </c>
      <c r="B29" s="3" t="s">
        <v>2</v>
      </c>
      <c r="C29" s="3"/>
      <c r="D29" s="110">
        <v>4640</v>
      </c>
      <c r="E29" s="111"/>
      <c r="F29" s="112">
        <v>192560</v>
      </c>
      <c r="G29" s="113">
        <v>42</v>
      </c>
      <c r="H29" s="114"/>
      <c r="I29" s="112">
        <v>166656</v>
      </c>
      <c r="J29" s="110">
        <v>4640</v>
      </c>
      <c r="K29" s="111"/>
      <c r="L29" s="110">
        <v>16611</v>
      </c>
      <c r="M29" s="111"/>
      <c r="N29" s="110">
        <v>27</v>
      </c>
      <c r="O29" s="111"/>
      <c r="P29" s="113">
        <v>18225</v>
      </c>
      <c r="Q29" s="114"/>
      <c r="R29" s="113">
        <v>27</v>
      </c>
      <c r="S29" s="114"/>
      <c r="T29" s="110">
        <v>11553</v>
      </c>
      <c r="U29" s="111"/>
      <c r="V29" s="112">
        <f t="shared" si="0"/>
        <v>405605</v>
      </c>
      <c r="W29" s="145">
        <f t="shared" si="1"/>
        <v>22590.850000000002</v>
      </c>
      <c r="X29" s="116">
        <f t="shared" si="2"/>
        <v>428195.85</v>
      </c>
    </row>
    <row r="30" spans="1:24" ht="15.75" thickBot="1">
      <c r="A30" s="38"/>
      <c r="B30" s="34" t="s">
        <v>15</v>
      </c>
      <c r="C30" s="35"/>
      <c r="D30" s="123">
        <v>22850</v>
      </c>
      <c r="E30" s="124"/>
      <c r="F30" s="125">
        <v>948275</v>
      </c>
      <c r="G30" s="126">
        <v>233</v>
      </c>
      <c r="H30" s="127"/>
      <c r="I30" s="125">
        <v>924544</v>
      </c>
      <c r="J30" s="123">
        <v>22850</v>
      </c>
      <c r="K30" s="124"/>
      <c r="L30" s="123">
        <v>81803</v>
      </c>
      <c r="M30" s="124"/>
      <c r="N30" s="123">
        <v>6</v>
      </c>
      <c r="O30" s="124"/>
      <c r="P30" s="126">
        <v>4050</v>
      </c>
      <c r="Q30" s="127"/>
      <c r="R30" s="126">
        <v>6</v>
      </c>
      <c r="S30" s="127"/>
      <c r="T30" s="123">
        <v>2567</v>
      </c>
      <c r="U30" s="124"/>
      <c r="V30" s="125">
        <f t="shared" si="0"/>
        <v>1961239</v>
      </c>
      <c r="W30" s="148">
        <f t="shared" si="1"/>
        <v>98575.35</v>
      </c>
      <c r="X30" s="149">
        <f t="shared" si="2"/>
        <v>2059814.35</v>
      </c>
    </row>
    <row r="31" spans="1:24">
      <c r="A31" s="19" t="s">
        <v>29</v>
      </c>
      <c r="B31" s="39" t="s">
        <v>2</v>
      </c>
      <c r="C31" s="40"/>
      <c r="D31" s="128">
        <f>D6+D8+D10+D12+D14+D16+D18+D20+D23+D25+D27+D29</f>
        <v>55680</v>
      </c>
      <c r="E31" s="129"/>
      <c r="F31" s="130">
        <f>F6+F8+F10+F12+F14+F16+F18+F20+F23+F25+F27+F29</f>
        <v>2310720</v>
      </c>
      <c r="G31" s="130">
        <f>G6+G8+G10+G12+G14+G16+G18+G20+G23+G25+G27+G29</f>
        <v>504</v>
      </c>
      <c r="H31" s="131">
        <f>I6+I8+I10+I12+I14+I16+I18+I20+I23+I25+I27+I29</f>
        <v>1999872</v>
      </c>
      <c r="I31" s="130">
        <f>I6+I8+I10+I12+I14+I16+I18+I20+I23+I25+I27+I29</f>
        <v>1999872</v>
      </c>
      <c r="J31" s="128">
        <f>J6+J8+J10+J12+J14+J16+J18+J20+J23+J25+J27+J29</f>
        <v>55680</v>
      </c>
      <c r="K31" s="129"/>
      <c r="L31" s="128">
        <f t="shared" ref="L31" si="3">L6+L8+L10+L12+L14+L16+L18+L20+L23+L25+L27+L29</f>
        <v>199332</v>
      </c>
      <c r="M31" s="129"/>
      <c r="N31" s="128">
        <f t="shared" ref="N31" si="4">N6+N8+N10+N12+N14+N16+N18+N20+N23+N25+N27+N29</f>
        <v>532</v>
      </c>
      <c r="O31" s="129"/>
      <c r="P31" s="131">
        <f t="shared" ref="P31" si="5">P6+P8+P10+P12+P14+P16+P18+P20+P23+P25+P27+P29</f>
        <v>330750</v>
      </c>
      <c r="Q31" s="132"/>
      <c r="R31" s="131">
        <f t="shared" ref="R31" si="6">R6+R8+R10+R12+R14+R16+R18+R20+R23+R25+R27+R29</f>
        <v>532</v>
      </c>
      <c r="S31" s="132"/>
      <c r="T31" s="128">
        <f t="shared" ref="T31" si="7">T6+T8+T10+T12+T14+T16+T18+T20+T23+T25+T27+T29</f>
        <v>228071</v>
      </c>
      <c r="U31" s="129"/>
      <c r="V31" s="130">
        <f>V6+V8+V10+V12+V14+V16+V18+V20+V23+V25+V27+V29</f>
        <v>5068745</v>
      </c>
      <c r="W31" s="133">
        <f t="shared" ref="W31:X31" si="8">W6+W8+W10+W12+W14+W16+W18+W20+W23+W25+W27+W29</f>
        <v>299051.45</v>
      </c>
      <c r="X31" s="134">
        <f t="shared" si="8"/>
        <v>5367796.4499999993</v>
      </c>
    </row>
    <row r="32" spans="1:24">
      <c r="A32" s="24"/>
      <c r="B32" s="36" t="s">
        <v>15</v>
      </c>
      <c r="C32" s="37"/>
      <c r="D32" s="135">
        <f>D7+D9+D11+D13+D15+D17+D19+D21+D24+D26+D28+D30</f>
        <v>274200</v>
      </c>
      <c r="E32" s="136"/>
      <c r="F32" s="137">
        <f>F7+F9+F11+F13+F15+F17+F19+F21+F24+F26+F28+F30</f>
        <v>11379300</v>
      </c>
      <c r="G32" s="138">
        <f>G7+G9+G11+G13+G15+G17+G19+G21+G22+G24+G26+G28+G30</f>
        <v>2534.5500000000002</v>
      </c>
      <c r="H32" s="139"/>
      <c r="I32" s="137">
        <f>I7+I9+I11+I13+I15+I17+I19+I21+I22+I24+I26+I28+I30</f>
        <v>10057094</v>
      </c>
      <c r="J32" s="135">
        <f>J7+J9+J11+J13+J15+J17+J19+J21+J24+J26+J28+J30</f>
        <v>274200</v>
      </c>
      <c r="K32" s="136"/>
      <c r="L32" s="135">
        <f t="shared" ref="L32" si="9">L7+L9+L11+L13+L15+L17+L19+L21+L24+L26+L28+L30</f>
        <v>981636</v>
      </c>
      <c r="M32" s="136"/>
      <c r="N32" s="135">
        <f t="shared" ref="N32" si="10">N7+N9+N11+N13+N15+N17+N19+N21+N24+N26+N28+N30</f>
        <v>307</v>
      </c>
      <c r="O32" s="136"/>
      <c r="P32" s="138">
        <f t="shared" ref="P32" si="11">P7+P9+P11+P13+P15+P17+P19+P21+P24+P26+P28+P30</f>
        <v>207225</v>
      </c>
      <c r="Q32" s="139"/>
      <c r="R32" s="138">
        <f t="shared" ref="R32" si="12">R7+R9+R11+R13+R15+R17+R19+R21+R24+R26+R28+R30</f>
        <v>307</v>
      </c>
      <c r="S32" s="139"/>
      <c r="T32" s="135">
        <f t="shared" ref="T32" si="13">T7+T9+T11+T13+T15+T17+T19+T21+T24+T26+T28+T30</f>
        <v>131364</v>
      </c>
      <c r="U32" s="136"/>
      <c r="V32" s="137">
        <f>V7+V9+V11+V13+V15+V17+V19+V21+V22+V24+V26+V28+V30</f>
        <v>22756619</v>
      </c>
      <c r="W32" s="137">
        <f t="shared" ref="W32:X32" si="14">W7+W9+W11+W13+W15+W17+W19+W21+W22+W24+W26+W28+W30</f>
        <v>1164103.75</v>
      </c>
      <c r="X32" s="154">
        <f t="shared" si="14"/>
        <v>23920722.750000004</v>
      </c>
    </row>
    <row r="33" spans="1:24" ht="15.75" thickBot="1">
      <c r="A33" s="25"/>
      <c r="B33" s="50" t="s">
        <v>32</v>
      </c>
      <c r="C33" s="51"/>
      <c r="D33" s="73">
        <f>SUM(D31:D32)</f>
        <v>329880</v>
      </c>
      <c r="E33" s="72"/>
      <c r="F33" s="74">
        <f>SUM(F31:F32)</f>
        <v>13690020</v>
      </c>
      <c r="G33" s="74">
        <f t="shared" ref="G33:T33" si="15">SUM(G31:G32)</f>
        <v>3038.55</v>
      </c>
      <c r="H33" s="74">
        <f t="shared" si="15"/>
        <v>1999872</v>
      </c>
      <c r="I33" s="74">
        <f t="shared" si="15"/>
        <v>12056966</v>
      </c>
      <c r="J33" s="73">
        <f t="shared" si="15"/>
        <v>329880</v>
      </c>
      <c r="K33" s="72"/>
      <c r="L33" s="73">
        <f t="shared" si="15"/>
        <v>1180968</v>
      </c>
      <c r="M33" s="72"/>
      <c r="N33" s="73">
        <f t="shared" si="15"/>
        <v>839</v>
      </c>
      <c r="O33" s="72"/>
      <c r="P33" s="74">
        <f t="shared" si="15"/>
        <v>537975</v>
      </c>
      <c r="Q33" s="74">
        <f t="shared" si="15"/>
        <v>0</v>
      </c>
      <c r="R33" s="74">
        <f t="shared" si="15"/>
        <v>839</v>
      </c>
      <c r="S33" s="74">
        <f t="shared" si="15"/>
        <v>0</v>
      </c>
      <c r="T33" s="73">
        <f t="shared" si="15"/>
        <v>359435</v>
      </c>
      <c r="U33" s="72"/>
      <c r="V33" s="74">
        <f>SUM(V31:V32)</f>
        <v>27825364</v>
      </c>
      <c r="W33" s="155">
        <f>SUM(W31:W32)</f>
        <v>1463155.2</v>
      </c>
      <c r="X33" s="156">
        <f>SUM(X31:X32)</f>
        <v>29288519.200000003</v>
      </c>
    </row>
    <row r="36" spans="1:24" ht="18.75">
      <c r="J36" s="2" t="s">
        <v>30</v>
      </c>
    </row>
    <row r="38" spans="1:24" ht="15.75" thickBot="1">
      <c r="A38" s="1"/>
      <c r="B38" s="1"/>
      <c r="D38" s="12"/>
      <c r="E38" s="12"/>
      <c r="F38" s="12"/>
      <c r="G38" s="12"/>
      <c r="H38" s="12"/>
      <c r="I38" s="12"/>
      <c r="J38" s="13"/>
      <c r="K38" s="13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ht="45.75" thickBot="1">
      <c r="A39" s="83"/>
      <c r="B39" s="164"/>
      <c r="C39" s="165"/>
      <c r="D39" s="166" t="s">
        <v>16</v>
      </c>
      <c r="E39" s="167"/>
      <c r="F39" s="84" t="s">
        <v>17</v>
      </c>
      <c r="G39" s="166" t="s">
        <v>18</v>
      </c>
      <c r="H39" s="167"/>
      <c r="I39" s="85" t="s">
        <v>19</v>
      </c>
      <c r="J39" s="166" t="s">
        <v>20</v>
      </c>
      <c r="K39" s="167"/>
      <c r="L39" s="166" t="s">
        <v>22</v>
      </c>
      <c r="M39" s="167"/>
      <c r="N39" s="166" t="s">
        <v>21</v>
      </c>
      <c r="O39" s="167"/>
      <c r="P39" s="166" t="s">
        <v>23</v>
      </c>
      <c r="Q39" s="167"/>
      <c r="R39" s="84" t="s">
        <v>25</v>
      </c>
      <c r="S39" s="85"/>
      <c r="T39" s="166" t="s">
        <v>24</v>
      </c>
      <c r="U39" s="167"/>
      <c r="V39" s="85" t="s">
        <v>27</v>
      </c>
      <c r="W39" s="86" t="s">
        <v>28</v>
      </c>
      <c r="X39" s="87" t="s">
        <v>14</v>
      </c>
    </row>
    <row r="40" spans="1:24">
      <c r="A40" s="70" t="s">
        <v>1</v>
      </c>
      <c r="B40" s="80" t="s">
        <v>2</v>
      </c>
      <c r="C40" s="80"/>
      <c r="D40" s="117"/>
      <c r="E40" s="118"/>
      <c r="F40" s="119">
        <v>174387</v>
      </c>
      <c r="G40" s="117">
        <v>108.81</v>
      </c>
      <c r="H40" s="118"/>
      <c r="I40" s="119">
        <v>357767</v>
      </c>
      <c r="J40" s="117"/>
      <c r="K40" s="118"/>
      <c r="L40" s="117"/>
      <c r="M40" s="118"/>
      <c r="N40" s="117">
        <v>57</v>
      </c>
      <c r="O40" s="118"/>
      <c r="P40" s="117">
        <v>31920</v>
      </c>
      <c r="Q40" s="118"/>
      <c r="R40" s="117">
        <v>57</v>
      </c>
      <c r="S40" s="118"/>
      <c r="T40" s="117">
        <v>28628</v>
      </c>
      <c r="U40" s="118"/>
      <c r="V40" s="119">
        <f>T40+P40+I40+F40</f>
        <v>592702</v>
      </c>
      <c r="W40" s="115">
        <f>(F40*0.05)+(I40*0.05)+(P40*0.05)+(T40*0.25)</f>
        <v>35360.700000000004</v>
      </c>
      <c r="X40" s="122">
        <f>V40+W40</f>
        <v>628062.69999999995</v>
      </c>
    </row>
    <row r="41" spans="1:24">
      <c r="A41" s="53"/>
      <c r="B41" s="45" t="s">
        <v>15</v>
      </c>
      <c r="C41" s="46"/>
      <c r="D41" s="110">
        <v>22850</v>
      </c>
      <c r="E41" s="111"/>
      <c r="F41" s="112">
        <v>858703</v>
      </c>
      <c r="G41" s="110">
        <v>418.15499999999997</v>
      </c>
      <c r="H41" s="111"/>
      <c r="I41" s="112">
        <v>1334751</v>
      </c>
      <c r="J41" s="110"/>
      <c r="K41" s="111"/>
      <c r="L41" s="110"/>
      <c r="M41" s="111"/>
      <c r="N41" s="110">
        <v>19</v>
      </c>
      <c r="O41" s="111"/>
      <c r="P41" s="110">
        <v>9524</v>
      </c>
      <c r="Q41" s="111"/>
      <c r="R41" s="110">
        <v>19</v>
      </c>
      <c r="S41" s="111"/>
      <c r="T41" s="110">
        <v>8990</v>
      </c>
      <c r="U41" s="111"/>
      <c r="V41" s="112">
        <f t="shared" ref="V41:V64" si="16">T41+P41+I41+F41</f>
        <v>2211968</v>
      </c>
      <c r="W41" s="145">
        <f t="shared" ref="W41:W64" si="17">(F41*0.05)+(I41*0.05)+(P41*0.05)+(T41*0.25)</f>
        <v>112396.40000000001</v>
      </c>
      <c r="X41" s="116">
        <f t="shared" ref="X41:X64" si="18">V41+W41</f>
        <v>2324364.4</v>
      </c>
    </row>
    <row r="42" spans="1:24">
      <c r="A42" s="52" t="s">
        <v>3</v>
      </c>
      <c r="B42" s="3" t="s">
        <v>2</v>
      </c>
      <c r="C42" s="3"/>
      <c r="D42" s="110"/>
      <c r="E42" s="111"/>
      <c r="F42" s="112">
        <v>174387</v>
      </c>
      <c r="G42" s="110">
        <v>74.849999999999994</v>
      </c>
      <c r="H42" s="111"/>
      <c r="I42" s="112">
        <v>246107</v>
      </c>
      <c r="J42" s="110"/>
      <c r="K42" s="111"/>
      <c r="L42" s="110"/>
      <c r="M42" s="111"/>
      <c r="N42" s="110">
        <v>55</v>
      </c>
      <c r="O42" s="111"/>
      <c r="P42" s="110">
        <v>30800</v>
      </c>
      <c r="Q42" s="111"/>
      <c r="R42" s="110">
        <v>55</v>
      </c>
      <c r="S42" s="111"/>
      <c r="T42" s="110">
        <v>27624</v>
      </c>
      <c r="U42" s="111"/>
      <c r="V42" s="112">
        <f t="shared" si="16"/>
        <v>478918</v>
      </c>
      <c r="W42" s="145">
        <f t="shared" si="17"/>
        <v>29470.7</v>
      </c>
      <c r="X42" s="116">
        <f t="shared" si="18"/>
        <v>508388.7</v>
      </c>
    </row>
    <row r="43" spans="1:24">
      <c r="A43" s="53"/>
      <c r="B43" s="45" t="s">
        <v>15</v>
      </c>
      <c r="C43" s="46"/>
      <c r="D43" s="110">
        <v>22850</v>
      </c>
      <c r="E43" s="111"/>
      <c r="F43" s="112">
        <v>858703</v>
      </c>
      <c r="G43" s="110">
        <v>418.15499999999997</v>
      </c>
      <c r="H43" s="111"/>
      <c r="I43" s="112">
        <v>1383675</v>
      </c>
      <c r="J43" s="110"/>
      <c r="K43" s="111"/>
      <c r="L43" s="110"/>
      <c r="M43" s="111"/>
      <c r="N43" s="110">
        <v>35</v>
      </c>
      <c r="O43" s="111"/>
      <c r="P43" s="110">
        <v>19230</v>
      </c>
      <c r="Q43" s="111"/>
      <c r="R43" s="110">
        <v>35</v>
      </c>
      <c r="S43" s="111"/>
      <c r="T43" s="110">
        <v>17679</v>
      </c>
      <c r="U43" s="111"/>
      <c r="V43" s="112">
        <f t="shared" si="16"/>
        <v>2279287</v>
      </c>
      <c r="W43" s="145">
        <f t="shared" si="17"/>
        <v>117500.15</v>
      </c>
      <c r="X43" s="116">
        <f t="shared" si="18"/>
        <v>2396787.15</v>
      </c>
    </row>
    <row r="44" spans="1:24">
      <c r="A44" s="52" t="s">
        <v>4</v>
      </c>
      <c r="B44" s="45" t="s">
        <v>2</v>
      </c>
      <c r="C44" s="46"/>
      <c r="D44" s="110"/>
      <c r="E44" s="111"/>
      <c r="F44" s="112">
        <v>174387</v>
      </c>
      <c r="G44" s="110">
        <v>57.28</v>
      </c>
      <c r="H44" s="111"/>
      <c r="I44" s="112">
        <v>189540</v>
      </c>
      <c r="J44" s="110"/>
      <c r="K44" s="111"/>
      <c r="L44" s="110"/>
      <c r="M44" s="111"/>
      <c r="N44" s="110">
        <v>54</v>
      </c>
      <c r="O44" s="111"/>
      <c r="P44" s="110">
        <v>30402</v>
      </c>
      <c r="Q44" s="111"/>
      <c r="R44" s="110">
        <v>54</v>
      </c>
      <c r="S44" s="111"/>
      <c r="T44" s="110">
        <v>27122</v>
      </c>
      <c r="U44" s="111"/>
      <c r="V44" s="112">
        <f t="shared" si="16"/>
        <v>421451</v>
      </c>
      <c r="W44" s="145">
        <f t="shared" si="17"/>
        <v>26496.949999999997</v>
      </c>
      <c r="X44" s="116">
        <f t="shared" si="18"/>
        <v>447947.95</v>
      </c>
    </row>
    <row r="45" spans="1:24">
      <c r="A45" s="53"/>
      <c r="B45" s="45" t="s">
        <v>15</v>
      </c>
      <c r="C45" s="46"/>
      <c r="D45" s="110">
        <v>22850</v>
      </c>
      <c r="E45" s="111"/>
      <c r="F45" s="112">
        <v>858703</v>
      </c>
      <c r="G45" s="110">
        <v>418.15499999999997</v>
      </c>
      <c r="H45" s="111"/>
      <c r="I45" s="112">
        <v>1383675</v>
      </c>
      <c r="J45" s="110"/>
      <c r="K45" s="111"/>
      <c r="L45" s="110"/>
      <c r="M45" s="111"/>
      <c r="N45" s="110">
        <v>45</v>
      </c>
      <c r="O45" s="111"/>
      <c r="P45" s="110">
        <v>25335</v>
      </c>
      <c r="Q45" s="111"/>
      <c r="R45" s="110">
        <v>45</v>
      </c>
      <c r="S45" s="111"/>
      <c r="T45" s="110">
        <v>22601</v>
      </c>
      <c r="U45" s="111"/>
      <c r="V45" s="112">
        <f t="shared" si="16"/>
        <v>2290314</v>
      </c>
      <c r="W45" s="145">
        <f t="shared" si="17"/>
        <v>119035.9</v>
      </c>
      <c r="X45" s="116">
        <f t="shared" si="18"/>
        <v>2409349.9</v>
      </c>
    </row>
    <row r="46" spans="1:24">
      <c r="A46" s="52" t="s">
        <v>5</v>
      </c>
      <c r="B46" s="45" t="s">
        <v>2</v>
      </c>
      <c r="C46" s="46"/>
      <c r="D46" s="110"/>
      <c r="E46" s="111"/>
      <c r="F46" s="112">
        <v>174387</v>
      </c>
      <c r="G46" s="110">
        <v>16.72</v>
      </c>
      <c r="H46" s="111"/>
      <c r="I46" s="112">
        <v>59557</v>
      </c>
      <c r="J46" s="110"/>
      <c r="K46" s="111"/>
      <c r="L46" s="110"/>
      <c r="M46" s="111"/>
      <c r="N46" s="110">
        <v>53</v>
      </c>
      <c r="O46" s="111"/>
      <c r="P46" s="110">
        <v>32118</v>
      </c>
      <c r="Q46" s="111"/>
      <c r="R46" s="110">
        <v>53</v>
      </c>
      <c r="S46" s="111"/>
      <c r="T46" s="110">
        <v>26619</v>
      </c>
      <c r="U46" s="111"/>
      <c r="V46" s="112">
        <f t="shared" si="16"/>
        <v>292681</v>
      </c>
      <c r="W46" s="145">
        <f t="shared" si="17"/>
        <v>19957.849999999999</v>
      </c>
      <c r="X46" s="116">
        <f t="shared" si="18"/>
        <v>312638.84999999998</v>
      </c>
    </row>
    <row r="47" spans="1:24">
      <c r="A47" s="53"/>
      <c r="B47" s="45" t="s">
        <v>15</v>
      </c>
      <c r="C47" s="46"/>
      <c r="D47" s="110">
        <v>22850</v>
      </c>
      <c r="E47" s="111"/>
      <c r="F47" s="112">
        <v>858703</v>
      </c>
      <c r="G47" s="110">
        <v>418.15499999999997</v>
      </c>
      <c r="H47" s="111"/>
      <c r="I47" s="112">
        <v>1489468</v>
      </c>
      <c r="J47" s="110"/>
      <c r="K47" s="111"/>
      <c r="L47" s="110"/>
      <c r="M47" s="111"/>
      <c r="N47" s="110">
        <v>27</v>
      </c>
      <c r="O47" s="111"/>
      <c r="P47" s="110">
        <v>15459</v>
      </c>
      <c r="Q47" s="111"/>
      <c r="R47" s="110">
        <v>27</v>
      </c>
      <c r="S47" s="111"/>
      <c r="T47" s="110">
        <v>13561</v>
      </c>
      <c r="U47" s="111"/>
      <c r="V47" s="112">
        <f t="shared" si="16"/>
        <v>2377191</v>
      </c>
      <c r="W47" s="145">
        <f t="shared" si="17"/>
        <v>121571.75000000001</v>
      </c>
      <c r="X47" s="116">
        <f t="shared" si="18"/>
        <v>2498762.75</v>
      </c>
    </row>
    <row r="48" spans="1:24">
      <c r="A48" s="52" t="s">
        <v>6</v>
      </c>
      <c r="B48" s="45" t="s">
        <v>2</v>
      </c>
      <c r="C48" s="46"/>
      <c r="D48" s="110"/>
      <c r="E48" s="111"/>
      <c r="F48" s="112">
        <v>174387</v>
      </c>
      <c r="G48" s="110"/>
      <c r="H48" s="111"/>
      <c r="I48" s="112"/>
      <c r="J48" s="110"/>
      <c r="K48" s="111"/>
      <c r="L48" s="110"/>
      <c r="M48" s="111"/>
      <c r="N48" s="110">
        <v>55</v>
      </c>
      <c r="O48" s="111"/>
      <c r="P48" s="110">
        <v>33330</v>
      </c>
      <c r="Q48" s="111"/>
      <c r="R48" s="110">
        <v>55</v>
      </c>
      <c r="S48" s="111"/>
      <c r="T48" s="110">
        <v>27624</v>
      </c>
      <c r="U48" s="111"/>
      <c r="V48" s="112">
        <f t="shared" si="16"/>
        <v>235341</v>
      </c>
      <c r="W48" s="145">
        <f t="shared" si="17"/>
        <v>17291.849999999999</v>
      </c>
      <c r="X48" s="116">
        <f t="shared" si="18"/>
        <v>252632.85</v>
      </c>
    </row>
    <row r="49" spans="1:24">
      <c r="A49" s="53"/>
      <c r="B49" s="45" t="s">
        <v>15</v>
      </c>
      <c r="C49" s="46"/>
      <c r="D49" s="110">
        <v>22850</v>
      </c>
      <c r="E49" s="111"/>
      <c r="F49" s="112">
        <v>858703</v>
      </c>
      <c r="G49" s="110"/>
      <c r="H49" s="111"/>
      <c r="I49" s="112"/>
      <c r="J49" s="110"/>
      <c r="K49" s="111"/>
      <c r="L49" s="110"/>
      <c r="M49" s="111"/>
      <c r="N49" s="110">
        <v>38</v>
      </c>
      <c r="O49" s="111"/>
      <c r="P49" s="110">
        <v>23028</v>
      </c>
      <c r="Q49" s="111"/>
      <c r="R49" s="110">
        <v>38</v>
      </c>
      <c r="S49" s="111"/>
      <c r="T49" s="110">
        <v>19086</v>
      </c>
      <c r="U49" s="111"/>
      <c r="V49" s="112">
        <f t="shared" si="16"/>
        <v>900817</v>
      </c>
      <c r="W49" s="145">
        <f t="shared" si="17"/>
        <v>48858.05</v>
      </c>
      <c r="X49" s="116">
        <f t="shared" si="18"/>
        <v>949675.05</v>
      </c>
    </row>
    <row r="50" spans="1:24">
      <c r="A50" s="52" t="s">
        <v>7</v>
      </c>
      <c r="B50" s="45" t="s">
        <v>2</v>
      </c>
      <c r="C50" s="46"/>
      <c r="D50" s="110"/>
      <c r="E50" s="111"/>
      <c r="F50" s="112">
        <v>174387</v>
      </c>
      <c r="G50" s="110"/>
      <c r="H50" s="111"/>
      <c r="I50" s="112"/>
      <c r="J50" s="110"/>
      <c r="K50" s="111"/>
      <c r="L50" s="110"/>
      <c r="M50" s="111"/>
      <c r="N50" s="110">
        <v>49</v>
      </c>
      <c r="O50" s="111"/>
      <c r="P50" s="110">
        <v>29694</v>
      </c>
      <c r="Q50" s="111"/>
      <c r="R50" s="110">
        <v>49</v>
      </c>
      <c r="S50" s="111"/>
      <c r="T50" s="110">
        <v>24615</v>
      </c>
      <c r="U50" s="111"/>
      <c r="V50" s="112">
        <f t="shared" si="16"/>
        <v>228696</v>
      </c>
      <c r="W50" s="145">
        <f t="shared" si="17"/>
        <v>16357.800000000001</v>
      </c>
      <c r="X50" s="116">
        <f t="shared" si="18"/>
        <v>245053.8</v>
      </c>
    </row>
    <row r="51" spans="1:24">
      <c r="A51" s="53"/>
      <c r="B51" s="45" t="s">
        <v>15</v>
      </c>
      <c r="C51" s="46"/>
      <c r="D51" s="110">
        <v>22850</v>
      </c>
      <c r="E51" s="111"/>
      <c r="F51" s="112">
        <v>858703</v>
      </c>
      <c r="G51" s="110"/>
      <c r="H51" s="111"/>
      <c r="I51" s="112"/>
      <c r="J51" s="110"/>
      <c r="K51" s="111"/>
      <c r="L51" s="110"/>
      <c r="M51" s="111"/>
      <c r="N51" s="110">
        <v>9</v>
      </c>
      <c r="O51" s="111"/>
      <c r="P51" s="110">
        <v>5454</v>
      </c>
      <c r="Q51" s="111"/>
      <c r="R51" s="110">
        <v>9</v>
      </c>
      <c r="S51" s="111"/>
      <c r="T51" s="110">
        <v>4520</v>
      </c>
      <c r="U51" s="111"/>
      <c r="V51" s="112">
        <f t="shared" si="16"/>
        <v>868677</v>
      </c>
      <c r="W51" s="145">
        <f t="shared" si="17"/>
        <v>44337.85</v>
      </c>
      <c r="X51" s="116">
        <f t="shared" si="18"/>
        <v>913014.85</v>
      </c>
    </row>
    <row r="52" spans="1:24">
      <c r="A52" s="52" t="s">
        <v>8</v>
      </c>
      <c r="B52" s="45" t="s">
        <v>2</v>
      </c>
      <c r="C52" s="46"/>
      <c r="D52" s="110"/>
      <c r="E52" s="111"/>
      <c r="F52" s="112">
        <v>209171</v>
      </c>
      <c r="G52" s="110"/>
      <c r="H52" s="111"/>
      <c r="I52" s="112"/>
      <c r="J52" s="110"/>
      <c r="K52" s="111"/>
      <c r="L52" s="110"/>
      <c r="M52" s="111"/>
      <c r="N52" s="110">
        <v>26</v>
      </c>
      <c r="O52" s="111"/>
      <c r="P52" s="110">
        <v>17550</v>
      </c>
      <c r="Q52" s="111"/>
      <c r="R52" s="110">
        <v>26</v>
      </c>
      <c r="S52" s="111"/>
      <c r="T52" s="110">
        <v>13059</v>
      </c>
      <c r="U52" s="111"/>
      <c r="V52" s="112">
        <f t="shared" si="16"/>
        <v>239780</v>
      </c>
      <c r="W52" s="145">
        <f t="shared" si="17"/>
        <v>14600.800000000001</v>
      </c>
      <c r="X52" s="116">
        <f t="shared" si="18"/>
        <v>254380.79999999999</v>
      </c>
    </row>
    <row r="53" spans="1:24">
      <c r="A53" s="53"/>
      <c r="B53" s="45" t="s">
        <v>15</v>
      </c>
      <c r="C53" s="46"/>
      <c r="D53" s="110">
        <v>22850</v>
      </c>
      <c r="E53" s="111"/>
      <c r="F53" s="112">
        <v>1030078</v>
      </c>
      <c r="G53" s="110"/>
      <c r="H53" s="111"/>
      <c r="I53" s="112"/>
      <c r="J53" s="110"/>
      <c r="K53" s="111"/>
      <c r="L53" s="110"/>
      <c r="M53" s="111"/>
      <c r="N53" s="110">
        <v>10</v>
      </c>
      <c r="O53" s="111"/>
      <c r="P53" s="110">
        <v>6198</v>
      </c>
      <c r="Q53" s="111"/>
      <c r="R53" s="110">
        <v>10</v>
      </c>
      <c r="S53" s="111"/>
      <c r="T53" s="110">
        <v>5023</v>
      </c>
      <c r="U53" s="111"/>
      <c r="V53" s="112">
        <f t="shared" si="16"/>
        <v>1041299</v>
      </c>
      <c r="W53" s="145">
        <f t="shared" si="17"/>
        <v>53069.55</v>
      </c>
      <c r="X53" s="116">
        <f t="shared" si="18"/>
        <v>1094368.55</v>
      </c>
    </row>
    <row r="54" spans="1:24">
      <c r="A54" s="52" t="s">
        <v>9</v>
      </c>
      <c r="B54" s="45" t="s">
        <v>2</v>
      </c>
      <c r="C54" s="46"/>
      <c r="D54" s="110"/>
      <c r="E54" s="111"/>
      <c r="F54" s="112">
        <v>209171</v>
      </c>
      <c r="G54" s="110"/>
      <c r="H54" s="111"/>
      <c r="I54" s="112"/>
      <c r="J54" s="110"/>
      <c r="K54" s="111"/>
      <c r="L54" s="110"/>
      <c r="M54" s="111"/>
      <c r="N54" s="110">
        <v>69</v>
      </c>
      <c r="O54" s="111"/>
      <c r="P54" s="110">
        <v>46575</v>
      </c>
      <c r="Q54" s="111"/>
      <c r="R54" s="110">
        <v>69</v>
      </c>
      <c r="S54" s="111"/>
      <c r="T54" s="110">
        <v>34655</v>
      </c>
      <c r="U54" s="111"/>
      <c r="V54" s="112">
        <f t="shared" si="16"/>
        <v>290401</v>
      </c>
      <c r="W54" s="145">
        <f t="shared" si="17"/>
        <v>21451.050000000003</v>
      </c>
      <c r="X54" s="116">
        <f t="shared" si="18"/>
        <v>311852.05</v>
      </c>
    </row>
    <row r="55" spans="1:24">
      <c r="A55" s="53"/>
      <c r="B55" s="45" t="s">
        <v>15</v>
      </c>
      <c r="C55" s="46"/>
      <c r="D55" s="110">
        <v>22850</v>
      </c>
      <c r="E55" s="111"/>
      <c r="F55" s="112">
        <v>1030078</v>
      </c>
      <c r="G55" s="110"/>
      <c r="H55" s="111"/>
      <c r="I55" s="112"/>
      <c r="J55" s="110"/>
      <c r="K55" s="111"/>
      <c r="L55" s="110"/>
      <c r="M55" s="111"/>
      <c r="N55" s="110">
        <v>16</v>
      </c>
      <c r="O55" s="111"/>
      <c r="P55" s="110">
        <v>10800</v>
      </c>
      <c r="Q55" s="111"/>
      <c r="R55" s="110">
        <v>16</v>
      </c>
      <c r="S55" s="111"/>
      <c r="T55" s="110">
        <v>8036</v>
      </c>
      <c r="U55" s="111"/>
      <c r="V55" s="112">
        <f t="shared" si="16"/>
        <v>1048914</v>
      </c>
      <c r="W55" s="145">
        <f t="shared" si="17"/>
        <v>54052.9</v>
      </c>
      <c r="X55" s="116">
        <f t="shared" si="18"/>
        <v>1102966.8999999999</v>
      </c>
    </row>
    <row r="56" spans="1:24">
      <c r="A56" s="5"/>
      <c r="B56" s="41" t="s">
        <v>26</v>
      </c>
      <c r="C56" s="42"/>
      <c r="D56" s="110"/>
      <c r="E56" s="111"/>
      <c r="F56" s="112"/>
      <c r="G56" s="110">
        <v>-1276.04</v>
      </c>
      <c r="H56" s="111"/>
      <c r="I56" s="112">
        <v>-2282258</v>
      </c>
      <c r="J56" s="110"/>
      <c r="K56" s="111"/>
      <c r="L56" s="110"/>
      <c r="M56" s="111"/>
      <c r="N56" s="110"/>
      <c r="O56" s="111"/>
      <c r="P56" s="110"/>
      <c r="Q56" s="111"/>
      <c r="R56" s="110">
        <v>25</v>
      </c>
      <c r="S56" s="111"/>
      <c r="T56" s="110">
        <v>12556</v>
      </c>
      <c r="U56" s="111"/>
      <c r="V56" s="112">
        <f t="shared" si="16"/>
        <v>-2269702</v>
      </c>
      <c r="W56" s="145">
        <f t="shared" si="17"/>
        <v>-110973.90000000001</v>
      </c>
      <c r="X56" s="116">
        <f t="shared" si="18"/>
        <v>-2380675.9</v>
      </c>
    </row>
    <row r="57" spans="1:24">
      <c r="A57" s="52" t="s">
        <v>10</v>
      </c>
      <c r="B57" s="45" t="s">
        <v>2</v>
      </c>
      <c r="C57" s="46"/>
      <c r="D57" s="110">
        <v>4640</v>
      </c>
      <c r="E57" s="111"/>
      <c r="F57" s="112">
        <v>192560</v>
      </c>
      <c r="G57" s="110">
        <v>85</v>
      </c>
      <c r="H57" s="111"/>
      <c r="I57" s="112">
        <v>337280</v>
      </c>
      <c r="J57" s="110">
        <v>4640</v>
      </c>
      <c r="K57" s="111"/>
      <c r="L57" s="110">
        <v>16611</v>
      </c>
      <c r="M57" s="111"/>
      <c r="N57" s="110"/>
      <c r="O57" s="111"/>
      <c r="P57" s="110"/>
      <c r="Q57" s="111"/>
      <c r="R57" s="110"/>
      <c r="S57" s="111"/>
      <c r="T57" s="110"/>
      <c r="U57" s="111"/>
      <c r="V57" s="112">
        <f>T57+P57+I57+F57+L57</f>
        <v>546451</v>
      </c>
      <c r="W57" s="145">
        <f t="shared" ref="W57:W61" si="19">(F57*0.05)+(I57*0.05)+(L57*0.05)+(P57*0.05)+(T57*0.25)</f>
        <v>27322.55</v>
      </c>
      <c r="X57" s="116">
        <f t="shared" si="18"/>
        <v>573773.55000000005</v>
      </c>
    </row>
    <row r="58" spans="1:24">
      <c r="A58" s="53"/>
      <c r="B58" s="45" t="s">
        <v>15</v>
      </c>
      <c r="C58" s="46"/>
      <c r="D58" s="110">
        <v>22850</v>
      </c>
      <c r="E58" s="111"/>
      <c r="F58" s="112">
        <v>948275</v>
      </c>
      <c r="G58" s="110">
        <v>418.92</v>
      </c>
      <c r="H58" s="111"/>
      <c r="I58" s="112">
        <v>1662275</v>
      </c>
      <c r="J58" s="110">
        <v>22850</v>
      </c>
      <c r="K58" s="111"/>
      <c r="L58" s="110">
        <v>81803</v>
      </c>
      <c r="M58" s="111"/>
      <c r="N58" s="110"/>
      <c r="O58" s="111"/>
      <c r="P58" s="110"/>
      <c r="Q58" s="111"/>
      <c r="R58" s="110"/>
      <c r="S58" s="111"/>
      <c r="T58" s="110"/>
      <c r="U58" s="111"/>
      <c r="V58" s="112">
        <f t="shared" ref="V58:V67" si="20">T58+P58+I58+F58+L58</f>
        <v>2692353</v>
      </c>
      <c r="W58" s="145">
        <f t="shared" si="19"/>
        <v>134617.65</v>
      </c>
      <c r="X58" s="116">
        <f t="shared" si="18"/>
        <v>2826970.65</v>
      </c>
    </row>
    <row r="59" spans="1:24">
      <c r="A59" s="52" t="s">
        <v>11</v>
      </c>
      <c r="B59" s="45" t="s">
        <v>2</v>
      </c>
      <c r="C59" s="46"/>
      <c r="D59" s="110">
        <v>4640</v>
      </c>
      <c r="E59" s="111"/>
      <c r="F59" s="112">
        <v>192560</v>
      </c>
      <c r="G59" s="110">
        <v>42</v>
      </c>
      <c r="H59" s="111"/>
      <c r="I59" s="112">
        <v>166656</v>
      </c>
      <c r="J59" s="110">
        <v>4640</v>
      </c>
      <c r="K59" s="111"/>
      <c r="L59" s="110">
        <v>16611</v>
      </c>
      <c r="M59" s="111"/>
      <c r="N59" s="110">
        <v>58</v>
      </c>
      <c r="O59" s="111"/>
      <c r="P59" s="110">
        <v>39150</v>
      </c>
      <c r="Q59" s="111"/>
      <c r="R59" s="110">
        <v>58</v>
      </c>
      <c r="S59" s="111"/>
      <c r="T59" s="110">
        <v>25013</v>
      </c>
      <c r="U59" s="111"/>
      <c r="V59" s="112">
        <f t="shared" si="20"/>
        <v>439990</v>
      </c>
      <c r="W59" s="145">
        <f>(F59*0.05)+(I59*0.05)+(L59*0.05)+(P59*0.05)+(T59*0.25)</f>
        <v>27002.100000000002</v>
      </c>
      <c r="X59" s="116">
        <f t="shared" si="18"/>
        <v>466992.1</v>
      </c>
    </row>
    <row r="60" spans="1:24">
      <c r="A60" s="53"/>
      <c r="B60" s="45" t="s">
        <v>15</v>
      </c>
      <c r="C60" s="46"/>
      <c r="D60" s="110">
        <v>22850</v>
      </c>
      <c r="E60" s="111"/>
      <c r="F60" s="112">
        <v>948275</v>
      </c>
      <c r="G60" s="110">
        <v>233</v>
      </c>
      <c r="H60" s="111"/>
      <c r="I60" s="112">
        <v>924544</v>
      </c>
      <c r="J60" s="110">
        <v>22850</v>
      </c>
      <c r="K60" s="111"/>
      <c r="L60" s="110">
        <v>81803</v>
      </c>
      <c r="M60" s="111"/>
      <c r="N60" s="110">
        <v>29</v>
      </c>
      <c r="O60" s="111"/>
      <c r="P60" s="110">
        <v>19575</v>
      </c>
      <c r="Q60" s="111"/>
      <c r="R60" s="110">
        <v>29</v>
      </c>
      <c r="S60" s="111"/>
      <c r="T60" s="110">
        <v>12506</v>
      </c>
      <c r="U60" s="111"/>
      <c r="V60" s="112">
        <f t="shared" si="20"/>
        <v>1986703</v>
      </c>
      <c r="W60" s="145">
        <f t="shared" si="19"/>
        <v>101836.35</v>
      </c>
      <c r="X60" s="116">
        <f t="shared" si="18"/>
        <v>2088539.35</v>
      </c>
    </row>
    <row r="61" spans="1:24">
      <c r="A61" s="52" t="s">
        <v>12</v>
      </c>
      <c r="B61" s="45" t="s">
        <v>2</v>
      </c>
      <c r="C61" s="46"/>
      <c r="D61" s="110">
        <v>4640</v>
      </c>
      <c r="E61" s="111"/>
      <c r="F61" s="112">
        <v>192560</v>
      </c>
      <c r="G61" s="110">
        <v>42</v>
      </c>
      <c r="H61" s="111"/>
      <c r="I61" s="112">
        <v>166656</v>
      </c>
      <c r="J61" s="110">
        <v>4640</v>
      </c>
      <c r="K61" s="111"/>
      <c r="L61" s="110">
        <v>16611</v>
      </c>
      <c r="M61" s="111"/>
      <c r="N61" s="110">
        <v>42</v>
      </c>
      <c r="O61" s="111"/>
      <c r="P61" s="110">
        <v>28350</v>
      </c>
      <c r="Q61" s="111"/>
      <c r="R61" s="110">
        <v>42</v>
      </c>
      <c r="S61" s="111"/>
      <c r="T61" s="110">
        <v>18113</v>
      </c>
      <c r="U61" s="111"/>
      <c r="V61" s="112">
        <f t="shared" si="20"/>
        <v>422290</v>
      </c>
      <c r="W61" s="145">
        <f t="shared" si="19"/>
        <v>24737.100000000002</v>
      </c>
      <c r="X61" s="116">
        <f t="shared" si="18"/>
        <v>447027.1</v>
      </c>
    </row>
    <row r="62" spans="1:24">
      <c r="A62" s="53"/>
      <c r="B62" s="45" t="s">
        <v>15</v>
      </c>
      <c r="C62" s="46"/>
      <c r="D62" s="110">
        <v>22850</v>
      </c>
      <c r="E62" s="111"/>
      <c r="F62" s="112">
        <v>948275</v>
      </c>
      <c r="G62" s="110">
        <v>233</v>
      </c>
      <c r="H62" s="111"/>
      <c r="I62" s="112">
        <v>924544</v>
      </c>
      <c r="J62" s="110">
        <v>22850</v>
      </c>
      <c r="K62" s="111"/>
      <c r="L62" s="110">
        <v>81803</v>
      </c>
      <c r="M62" s="111"/>
      <c r="N62" s="110">
        <v>18</v>
      </c>
      <c r="O62" s="111"/>
      <c r="P62" s="110">
        <v>12150</v>
      </c>
      <c r="Q62" s="111"/>
      <c r="R62" s="110">
        <v>18</v>
      </c>
      <c r="S62" s="111"/>
      <c r="T62" s="110">
        <v>7763</v>
      </c>
      <c r="U62" s="111"/>
      <c r="V62" s="112">
        <f t="shared" si="20"/>
        <v>1974535</v>
      </c>
      <c r="W62" s="145">
        <f>(F62*0.05)+(I62*0.05)+(L62*0.05)+(P62*0.05)+(T62*0.25)</f>
        <v>100279.35</v>
      </c>
      <c r="X62" s="116">
        <f t="shared" si="18"/>
        <v>2074814.35</v>
      </c>
    </row>
    <row r="63" spans="1:24">
      <c r="A63" s="52" t="s">
        <v>13</v>
      </c>
      <c r="B63" s="3" t="s">
        <v>2</v>
      </c>
      <c r="C63" s="3"/>
      <c r="D63" s="110">
        <v>4640</v>
      </c>
      <c r="E63" s="111"/>
      <c r="F63" s="112">
        <v>192560</v>
      </c>
      <c r="G63" s="110">
        <v>42</v>
      </c>
      <c r="H63" s="111"/>
      <c r="I63" s="112">
        <v>166656</v>
      </c>
      <c r="J63" s="110">
        <v>4640</v>
      </c>
      <c r="K63" s="111"/>
      <c r="L63" s="110">
        <v>16611</v>
      </c>
      <c r="M63" s="111"/>
      <c r="N63" s="110">
        <v>29</v>
      </c>
      <c r="O63" s="111"/>
      <c r="P63" s="110">
        <v>19575</v>
      </c>
      <c r="Q63" s="111"/>
      <c r="R63" s="110">
        <v>29</v>
      </c>
      <c r="S63" s="111"/>
      <c r="T63" s="110">
        <v>12506</v>
      </c>
      <c r="U63" s="111"/>
      <c r="V63" s="112">
        <f t="shared" si="20"/>
        <v>407908</v>
      </c>
      <c r="W63" s="145">
        <f t="shared" ref="W63:W67" si="21">(F63*0.05)+(I63*0.05)+(L63*0.05)+(P63*0.05)+(T63*0.25)</f>
        <v>22896.600000000002</v>
      </c>
      <c r="X63" s="116">
        <f t="shared" si="18"/>
        <v>430804.6</v>
      </c>
    </row>
    <row r="64" spans="1:24" ht="15.75" thickBot="1">
      <c r="A64" s="70"/>
      <c r="B64" s="66" t="s">
        <v>15</v>
      </c>
      <c r="C64" s="67"/>
      <c r="D64" s="146">
        <v>22850</v>
      </c>
      <c r="E64" s="147"/>
      <c r="F64" s="125">
        <v>948275</v>
      </c>
      <c r="G64" s="146">
        <v>233</v>
      </c>
      <c r="H64" s="147"/>
      <c r="I64" s="125">
        <v>924544</v>
      </c>
      <c r="J64" s="146">
        <v>22850</v>
      </c>
      <c r="K64" s="147"/>
      <c r="L64" s="146">
        <v>81803</v>
      </c>
      <c r="M64" s="147"/>
      <c r="N64" s="146">
        <v>16</v>
      </c>
      <c r="O64" s="147"/>
      <c r="P64" s="146">
        <v>10800</v>
      </c>
      <c r="Q64" s="147"/>
      <c r="R64" s="146">
        <v>16</v>
      </c>
      <c r="S64" s="147"/>
      <c r="T64" s="146">
        <v>6900</v>
      </c>
      <c r="U64" s="147"/>
      <c r="V64" s="125">
        <f t="shared" si="20"/>
        <v>1972322</v>
      </c>
      <c r="W64" s="148">
        <f t="shared" si="21"/>
        <v>99996.1</v>
      </c>
      <c r="X64" s="149">
        <f t="shared" si="18"/>
        <v>2072318.1</v>
      </c>
    </row>
    <row r="65" spans="1:24">
      <c r="A65" s="63" t="s">
        <v>29</v>
      </c>
      <c r="B65" s="68" t="s">
        <v>2</v>
      </c>
      <c r="C65" s="47"/>
      <c r="D65" s="128">
        <f>D57+D59+D61+D63</f>
        <v>18560</v>
      </c>
      <c r="E65" s="129"/>
      <c r="F65" s="130">
        <f>F40+F42+F44+F46+F48+F50+F52+F54+F57+F59+F61+F63</f>
        <v>2234904</v>
      </c>
      <c r="G65" s="130">
        <f t="shared" ref="G65:U65" si="22">G40+G42+G44+G46+G48+G50+G52+G54+G57+G59+G61+G63</f>
        <v>468.65999999999997</v>
      </c>
      <c r="H65" s="130">
        <f t="shared" si="22"/>
        <v>0</v>
      </c>
      <c r="I65" s="130">
        <f t="shared" si="22"/>
        <v>1690219</v>
      </c>
      <c r="J65" s="128">
        <f t="shared" si="22"/>
        <v>18560</v>
      </c>
      <c r="K65" s="129"/>
      <c r="L65" s="128">
        <f t="shared" si="22"/>
        <v>66444</v>
      </c>
      <c r="M65" s="129"/>
      <c r="N65" s="128">
        <f t="shared" si="22"/>
        <v>547</v>
      </c>
      <c r="O65" s="129"/>
      <c r="P65" s="130">
        <f t="shared" si="22"/>
        <v>339464</v>
      </c>
      <c r="Q65" s="130">
        <f t="shared" si="22"/>
        <v>0</v>
      </c>
      <c r="R65" s="130">
        <f t="shared" si="22"/>
        <v>547</v>
      </c>
      <c r="S65" s="130">
        <f t="shared" si="22"/>
        <v>0</v>
      </c>
      <c r="T65" s="128">
        <f t="shared" si="22"/>
        <v>265578</v>
      </c>
      <c r="U65" s="129"/>
      <c r="V65" s="130">
        <f>V40+V42+V44+V46+V48+V50+V52+V54+V57+V59+V61+V63</f>
        <v>4596609</v>
      </c>
      <c r="W65" s="133">
        <f t="shared" si="21"/>
        <v>282946.05000000005</v>
      </c>
      <c r="X65" s="134">
        <f t="shared" ref="X65:X68" si="23">V65+W65</f>
        <v>4879555.05</v>
      </c>
    </row>
    <row r="66" spans="1:24">
      <c r="A66" s="64"/>
      <c r="B66" s="69" t="s">
        <v>15</v>
      </c>
      <c r="C66" s="46"/>
      <c r="D66" s="135">
        <f>D41+D43+D45+D47+D49+D51+D53+D55+D58+D60+D62+D64</f>
        <v>274200</v>
      </c>
      <c r="E66" s="136"/>
      <c r="F66" s="138">
        <f>F41+F43+F45+F47+F49+F51+F53+F55+F58+F60+F62+F64</f>
        <v>11005474</v>
      </c>
      <c r="G66" s="138">
        <f>G41+G43+G45+G47+G56+G58+G60+G62+G64</f>
        <v>1514.5</v>
      </c>
      <c r="H66" s="139"/>
      <c r="I66" s="138">
        <f>I41+I43+I45+I47+I56+I58+I60+I62+I64</f>
        <v>7745218</v>
      </c>
      <c r="J66" s="135">
        <f t="shared" ref="J66:U66" si="24">J41+J43+J45+J47+J56+J58+J60+J62+J64</f>
        <v>91400</v>
      </c>
      <c r="K66" s="136"/>
      <c r="L66" s="135">
        <f t="shared" si="24"/>
        <v>327212</v>
      </c>
      <c r="M66" s="136"/>
      <c r="N66" s="135">
        <f t="shared" si="24"/>
        <v>189</v>
      </c>
      <c r="O66" s="136"/>
      <c r="P66" s="138">
        <f t="shared" si="24"/>
        <v>112073</v>
      </c>
      <c r="Q66" s="138">
        <f t="shared" si="24"/>
        <v>0</v>
      </c>
      <c r="R66" s="138">
        <f t="shared" si="24"/>
        <v>214</v>
      </c>
      <c r="S66" s="138">
        <f t="shared" si="24"/>
        <v>0</v>
      </c>
      <c r="T66" s="135">
        <f t="shared" si="24"/>
        <v>102556</v>
      </c>
      <c r="U66" s="136"/>
      <c r="V66" s="137">
        <f>V41+V43+V45+V47+V49+V51+V53+V55+V56+V58+V60+V62+V64</f>
        <v>19374678</v>
      </c>
      <c r="W66" s="140">
        <f t="shared" si="21"/>
        <v>985137.85000000009</v>
      </c>
      <c r="X66" s="141">
        <f t="shared" si="23"/>
        <v>20359815.850000001</v>
      </c>
    </row>
    <row r="67" spans="1:24" ht="15.75" thickBot="1">
      <c r="A67" s="65"/>
      <c r="B67" s="71" t="s">
        <v>32</v>
      </c>
      <c r="C67" s="51"/>
      <c r="D67" s="150">
        <f>SUM(D66)</f>
        <v>274200</v>
      </c>
      <c r="E67" s="151"/>
      <c r="F67" s="142">
        <f>SUM(F65:F66)</f>
        <v>13240378</v>
      </c>
      <c r="G67" s="142">
        <f t="shared" ref="G67:U67" si="25">SUM(G65:G66)</f>
        <v>1983.1599999999999</v>
      </c>
      <c r="H67" s="142">
        <f t="shared" si="25"/>
        <v>0</v>
      </c>
      <c r="I67" s="142">
        <f t="shared" si="25"/>
        <v>9435437</v>
      </c>
      <c r="J67" s="150">
        <f t="shared" si="25"/>
        <v>109960</v>
      </c>
      <c r="K67" s="151"/>
      <c r="L67" s="150">
        <f t="shared" si="25"/>
        <v>393656</v>
      </c>
      <c r="M67" s="151"/>
      <c r="N67" s="150">
        <f t="shared" si="25"/>
        <v>736</v>
      </c>
      <c r="O67" s="151"/>
      <c r="P67" s="142">
        <f t="shared" si="25"/>
        <v>451537</v>
      </c>
      <c r="Q67" s="142">
        <f t="shared" si="25"/>
        <v>0</v>
      </c>
      <c r="R67" s="142">
        <f t="shared" si="25"/>
        <v>761</v>
      </c>
      <c r="S67" s="142">
        <f t="shared" si="25"/>
        <v>0</v>
      </c>
      <c r="T67" s="150">
        <f t="shared" si="25"/>
        <v>368134</v>
      </c>
      <c r="U67" s="151"/>
      <c r="V67" s="142">
        <f>SUM(V65:V66)</f>
        <v>23971287</v>
      </c>
      <c r="W67" s="143">
        <f>SUM(W65:W66)</f>
        <v>1268083.9000000001</v>
      </c>
      <c r="X67" s="144">
        <f t="shared" si="23"/>
        <v>25239370.899999999</v>
      </c>
    </row>
    <row r="68" spans="1:24">
      <c r="U68" s="75"/>
      <c r="V68" s="76"/>
      <c r="W68" s="77"/>
      <c r="X68" s="78"/>
    </row>
    <row r="70" spans="1:24" ht="18.75">
      <c r="G70" s="12"/>
      <c r="J70" s="2" t="s">
        <v>31</v>
      </c>
    </row>
    <row r="71" spans="1:24" ht="15.75" thickBot="1"/>
    <row r="72" spans="1:24" ht="15" customHeight="1">
      <c r="A72" s="81"/>
      <c r="B72" s="82"/>
      <c r="C72" s="106"/>
      <c r="D72" s="93" t="s">
        <v>16</v>
      </c>
      <c r="E72" s="94"/>
      <c r="F72" s="91" t="s">
        <v>17</v>
      </c>
      <c r="G72" s="91" t="s">
        <v>18</v>
      </c>
      <c r="H72" s="92"/>
      <c r="I72" s="91" t="s">
        <v>19</v>
      </c>
      <c r="J72" s="93" t="s">
        <v>20</v>
      </c>
      <c r="K72" s="94"/>
      <c r="L72" s="93" t="s">
        <v>22</v>
      </c>
      <c r="M72" s="94"/>
      <c r="N72" s="93" t="s">
        <v>21</v>
      </c>
      <c r="O72" s="94"/>
      <c r="P72" s="91" t="s">
        <v>23</v>
      </c>
      <c r="Q72" s="92"/>
      <c r="R72" s="91" t="s">
        <v>25</v>
      </c>
      <c r="S72" s="92"/>
      <c r="T72" s="93" t="s">
        <v>24</v>
      </c>
      <c r="U72" s="94"/>
      <c r="V72" s="91" t="s">
        <v>27</v>
      </c>
      <c r="W72" s="95" t="s">
        <v>28</v>
      </c>
      <c r="X72" s="96" t="s">
        <v>14</v>
      </c>
    </row>
    <row r="73" spans="1:24" ht="15" customHeight="1" thickBot="1">
      <c r="A73" s="107"/>
      <c r="B73" s="108"/>
      <c r="C73" s="109"/>
      <c r="D73" s="102"/>
      <c r="E73" s="103"/>
      <c r="F73" s="100"/>
      <c r="G73" s="100"/>
      <c r="H73" s="101"/>
      <c r="I73" s="100"/>
      <c r="J73" s="102"/>
      <c r="K73" s="103"/>
      <c r="L73" s="102"/>
      <c r="M73" s="103"/>
      <c r="N73" s="102"/>
      <c r="O73" s="103"/>
      <c r="P73" s="100"/>
      <c r="Q73" s="101"/>
      <c r="R73" s="100"/>
      <c r="S73" s="101"/>
      <c r="T73" s="102"/>
      <c r="U73" s="103"/>
      <c r="V73" s="100"/>
      <c r="W73" s="104"/>
      <c r="X73" s="105"/>
    </row>
    <row r="74" spans="1:24">
      <c r="A74" s="79" t="s">
        <v>1</v>
      </c>
      <c r="B74" s="80" t="s">
        <v>2</v>
      </c>
      <c r="C74" s="80"/>
      <c r="D74" s="152"/>
      <c r="E74" s="153"/>
      <c r="F74" s="119">
        <v>145773</v>
      </c>
      <c r="G74" s="120"/>
      <c r="H74" s="121"/>
      <c r="I74" s="119">
        <v>551411</v>
      </c>
      <c r="J74" s="120"/>
      <c r="K74" s="121"/>
      <c r="L74" s="120"/>
      <c r="M74" s="121"/>
      <c r="N74" s="152"/>
      <c r="O74" s="153"/>
      <c r="P74" s="120">
        <v>47125</v>
      </c>
      <c r="Q74" s="121"/>
      <c r="R74" s="120"/>
      <c r="S74" s="121"/>
      <c r="T74" s="152">
        <v>30076</v>
      </c>
      <c r="U74" s="153"/>
      <c r="V74" s="119">
        <f>F74+I74+L74+P74+T74</f>
        <v>774385</v>
      </c>
      <c r="W74" s="115">
        <f>V74*0.2</f>
        <v>154877</v>
      </c>
      <c r="X74" s="122">
        <f>V74+W74</f>
        <v>929262</v>
      </c>
    </row>
    <row r="75" spans="1:24">
      <c r="A75" s="7"/>
      <c r="B75" s="36" t="s">
        <v>15</v>
      </c>
      <c r="C75" s="37"/>
      <c r="D75" s="110">
        <v>22850</v>
      </c>
      <c r="E75" s="111"/>
      <c r="F75" s="112">
        <v>858703</v>
      </c>
      <c r="G75" s="113">
        <v>418.15499999999997</v>
      </c>
      <c r="H75" s="114"/>
      <c r="I75" s="112">
        <v>1780504</v>
      </c>
      <c r="J75" s="113"/>
      <c r="K75" s="114"/>
      <c r="L75" s="113"/>
      <c r="M75" s="114"/>
      <c r="N75" s="110">
        <v>90</v>
      </c>
      <c r="O75" s="111"/>
      <c r="P75" s="113">
        <v>61875</v>
      </c>
      <c r="Q75" s="114"/>
      <c r="R75" s="113">
        <v>90</v>
      </c>
      <c r="S75" s="114"/>
      <c r="T75" s="110">
        <v>38459</v>
      </c>
      <c r="U75" s="111"/>
      <c r="V75" s="112">
        <f>F75+I75+L75+P75+T75</f>
        <v>2739541</v>
      </c>
      <c r="W75" s="145">
        <f>V75*0.2</f>
        <v>547908.20000000007</v>
      </c>
      <c r="X75" s="116">
        <f>V75+W75</f>
        <v>3287449.2</v>
      </c>
    </row>
    <row r="76" spans="1:24">
      <c r="A76" s="6" t="s">
        <v>3</v>
      </c>
      <c r="B76" s="4" t="s">
        <v>2</v>
      </c>
      <c r="C76" s="4"/>
      <c r="D76" s="110"/>
      <c r="E76" s="111"/>
      <c r="F76" s="112">
        <v>145773</v>
      </c>
      <c r="G76" s="113"/>
      <c r="H76" s="114"/>
      <c r="I76" s="112">
        <v>414303</v>
      </c>
      <c r="J76" s="113"/>
      <c r="K76" s="114"/>
      <c r="L76" s="113"/>
      <c r="M76" s="114"/>
      <c r="N76" s="110"/>
      <c r="O76" s="111"/>
      <c r="P76" s="113">
        <v>44950</v>
      </c>
      <c r="Q76" s="114"/>
      <c r="R76" s="113"/>
      <c r="S76" s="114"/>
      <c r="T76" s="110">
        <v>28687</v>
      </c>
      <c r="U76" s="111"/>
      <c r="V76" s="112">
        <f t="shared" ref="V76:V97" si="26">F76+I76+L76+P76+T76</f>
        <v>633713</v>
      </c>
      <c r="W76" s="145">
        <f t="shared" ref="W76:W85" si="27">V76*0.2</f>
        <v>126742.6</v>
      </c>
      <c r="X76" s="116">
        <f t="shared" ref="X76:X97" si="28">V76+W76</f>
        <v>760455.6</v>
      </c>
    </row>
    <row r="77" spans="1:24">
      <c r="A77" s="7"/>
      <c r="B77" s="36" t="s">
        <v>15</v>
      </c>
      <c r="C77" s="37"/>
      <c r="D77" s="110">
        <v>22850</v>
      </c>
      <c r="E77" s="111"/>
      <c r="F77" s="112">
        <v>858703</v>
      </c>
      <c r="G77" s="113">
        <v>418.15499999999997</v>
      </c>
      <c r="H77" s="114"/>
      <c r="I77" s="112">
        <v>1780504</v>
      </c>
      <c r="J77" s="113"/>
      <c r="K77" s="114"/>
      <c r="L77" s="113"/>
      <c r="M77" s="114"/>
      <c r="N77" s="110">
        <v>57</v>
      </c>
      <c r="O77" s="111"/>
      <c r="P77" s="113">
        <v>41325</v>
      </c>
      <c r="Q77" s="114"/>
      <c r="R77" s="113">
        <v>57</v>
      </c>
      <c r="S77" s="114"/>
      <c r="T77" s="110">
        <v>26374</v>
      </c>
      <c r="U77" s="111"/>
      <c r="V77" s="112">
        <f t="shared" si="26"/>
        <v>2706906</v>
      </c>
      <c r="W77" s="145">
        <f t="shared" si="27"/>
        <v>541381.20000000007</v>
      </c>
      <c r="X77" s="116">
        <f t="shared" si="28"/>
        <v>3248287.2</v>
      </c>
    </row>
    <row r="78" spans="1:24">
      <c r="A78" s="6" t="s">
        <v>4</v>
      </c>
      <c r="B78" s="36" t="s">
        <v>2</v>
      </c>
      <c r="C78" s="37"/>
      <c r="D78" s="110"/>
      <c r="E78" s="111"/>
      <c r="F78" s="112">
        <v>145773</v>
      </c>
      <c r="G78" s="113"/>
      <c r="H78" s="114"/>
      <c r="I78" s="112">
        <v>234616</v>
      </c>
      <c r="J78" s="113"/>
      <c r="K78" s="114"/>
      <c r="L78" s="113"/>
      <c r="M78" s="114"/>
      <c r="N78" s="110"/>
      <c r="O78" s="111"/>
      <c r="P78" s="113">
        <v>42050</v>
      </c>
      <c r="Q78" s="114"/>
      <c r="R78" s="113"/>
      <c r="S78" s="114"/>
      <c r="T78" s="110"/>
      <c r="U78" s="111"/>
      <c r="V78" s="112">
        <f t="shared" si="26"/>
        <v>422439</v>
      </c>
      <c r="W78" s="145">
        <f t="shared" si="27"/>
        <v>84487.8</v>
      </c>
      <c r="X78" s="116">
        <f t="shared" si="28"/>
        <v>506926.8</v>
      </c>
    </row>
    <row r="79" spans="1:24">
      <c r="A79" s="7"/>
      <c r="B79" s="36" t="s">
        <v>15</v>
      </c>
      <c r="C79" s="37"/>
      <c r="D79" s="110">
        <v>22850</v>
      </c>
      <c r="E79" s="111"/>
      <c r="F79" s="112">
        <v>858703</v>
      </c>
      <c r="G79" s="113">
        <v>418.15499999999997</v>
      </c>
      <c r="H79" s="114"/>
      <c r="I79" s="112">
        <v>1780504</v>
      </c>
      <c r="J79" s="113"/>
      <c r="K79" s="114"/>
      <c r="L79" s="113"/>
      <c r="M79" s="114"/>
      <c r="N79" s="110">
        <v>31</v>
      </c>
      <c r="O79" s="111"/>
      <c r="P79" s="113">
        <v>22475</v>
      </c>
      <c r="Q79" s="114"/>
      <c r="R79" s="113">
        <v>31</v>
      </c>
      <c r="S79" s="114"/>
      <c r="T79" s="110">
        <v>14344</v>
      </c>
      <c r="U79" s="111"/>
      <c r="V79" s="112">
        <f t="shared" si="26"/>
        <v>2676026</v>
      </c>
      <c r="W79" s="145">
        <f t="shared" si="27"/>
        <v>535205.20000000007</v>
      </c>
      <c r="X79" s="116">
        <f t="shared" si="28"/>
        <v>3211231.2</v>
      </c>
    </row>
    <row r="80" spans="1:24">
      <c r="A80" s="6" t="s">
        <v>5</v>
      </c>
      <c r="B80" s="36" t="s">
        <v>2</v>
      </c>
      <c r="C80" s="37"/>
      <c r="D80" s="110"/>
      <c r="E80" s="111"/>
      <c r="F80" s="112">
        <v>145773</v>
      </c>
      <c r="G80" s="113"/>
      <c r="H80" s="114"/>
      <c r="I80" s="112">
        <v>37896</v>
      </c>
      <c r="J80" s="113"/>
      <c r="K80" s="114"/>
      <c r="L80" s="113"/>
      <c r="M80" s="114"/>
      <c r="N80" s="110"/>
      <c r="O80" s="111"/>
      <c r="P80" s="113">
        <v>43500</v>
      </c>
      <c r="Q80" s="114"/>
      <c r="R80" s="113"/>
      <c r="S80" s="114"/>
      <c r="T80" s="110">
        <v>27762</v>
      </c>
      <c r="U80" s="111"/>
      <c r="V80" s="112">
        <f t="shared" si="26"/>
        <v>254931</v>
      </c>
      <c r="W80" s="145">
        <f t="shared" si="27"/>
        <v>50986.200000000004</v>
      </c>
      <c r="X80" s="116">
        <f t="shared" si="28"/>
        <v>305917.2</v>
      </c>
    </row>
    <row r="81" spans="1:24">
      <c r="A81" s="7"/>
      <c r="B81" s="36" t="s">
        <v>15</v>
      </c>
      <c r="C81" s="37"/>
      <c r="D81" s="110">
        <v>22850</v>
      </c>
      <c r="E81" s="111"/>
      <c r="F81" s="112">
        <v>858703</v>
      </c>
      <c r="G81" s="113"/>
      <c r="H81" s="114"/>
      <c r="I81" s="112"/>
      <c r="J81" s="113"/>
      <c r="K81" s="114"/>
      <c r="L81" s="113"/>
      <c r="M81" s="114"/>
      <c r="N81" s="110">
        <v>48</v>
      </c>
      <c r="O81" s="111"/>
      <c r="P81" s="113">
        <v>34800</v>
      </c>
      <c r="Q81" s="114"/>
      <c r="R81" s="113">
        <v>48</v>
      </c>
      <c r="S81" s="114"/>
      <c r="T81" s="110">
        <v>22210</v>
      </c>
      <c r="U81" s="111"/>
      <c r="V81" s="112">
        <f t="shared" si="26"/>
        <v>915713</v>
      </c>
      <c r="W81" s="145">
        <f t="shared" si="27"/>
        <v>183142.6</v>
      </c>
      <c r="X81" s="116">
        <f t="shared" si="28"/>
        <v>1098855.6000000001</v>
      </c>
    </row>
    <row r="82" spans="1:24">
      <c r="A82" s="6" t="s">
        <v>6</v>
      </c>
      <c r="B82" s="36" t="s">
        <v>2</v>
      </c>
      <c r="C82" s="37"/>
      <c r="D82" s="110"/>
      <c r="E82" s="111"/>
      <c r="F82" s="112">
        <v>145773</v>
      </c>
      <c r="G82" s="113"/>
      <c r="H82" s="114"/>
      <c r="I82" s="112"/>
      <c r="J82" s="113"/>
      <c r="K82" s="114"/>
      <c r="L82" s="113"/>
      <c r="M82" s="114"/>
      <c r="N82" s="110"/>
      <c r="O82" s="111"/>
      <c r="P82" s="113">
        <v>42050</v>
      </c>
      <c r="Q82" s="114"/>
      <c r="R82" s="113"/>
      <c r="S82" s="114"/>
      <c r="T82" s="110">
        <v>26837</v>
      </c>
      <c r="U82" s="111"/>
      <c r="V82" s="112">
        <f t="shared" si="26"/>
        <v>214660</v>
      </c>
      <c r="W82" s="145">
        <f t="shared" si="27"/>
        <v>42932</v>
      </c>
      <c r="X82" s="116">
        <f t="shared" si="28"/>
        <v>257592</v>
      </c>
    </row>
    <row r="83" spans="1:24">
      <c r="A83" s="7"/>
      <c r="B83" s="36" t="s">
        <v>15</v>
      </c>
      <c r="C83" s="37"/>
      <c r="D83" s="110">
        <v>22850</v>
      </c>
      <c r="E83" s="111"/>
      <c r="F83" s="112">
        <v>858703</v>
      </c>
      <c r="G83" s="113"/>
      <c r="H83" s="114"/>
      <c r="I83" s="112"/>
      <c r="J83" s="113"/>
      <c r="K83" s="114"/>
      <c r="L83" s="113"/>
      <c r="M83" s="114"/>
      <c r="N83" s="110">
        <v>42</v>
      </c>
      <c r="O83" s="111"/>
      <c r="P83" s="113">
        <v>30450</v>
      </c>
      <c r="Q83" s="114"/>
      <c r="R83" s="113">
        <v>42</v>
      </c>
      <c r="S83" s="114"/>
      <c r="T83" s="110">
        <v>19433</v>
      </c>
      <c r="U83" s="111"/>
      <c r="V83" s="112">
        <f t="shared" si="26"/>
        <v>908586</v>
      </c>
      <c r="W83" s="145">
        <f t="shared" si="27"/>
        <v>181717.2</v>
      </c>
      <c r="X83" s="116">
        <f t="shared" si="28"/>
        <v>1090303.2</v>
      </c>
    </row>
    <row r="84" spans="1:24">
      <c r="A84" s="6" t="s">
        <v>7</v>
      </c>
      <c r="B84" s="36" t="s">
        <v>2</v>
      </c>
      <c r="C84" s="37"/>
      <c r="D84" s="110"/>
      <c r="E84" s="111"/>
      <c r="F84" s="112">
        <v>174387</v>
      </c>
      <c r="G84" s="113"/>
      <c r="H84" s="114"/>
      <c r="I84" s="112"/>
      <c r="J84" s="113"/>
      <c r="K84" s="114"/>
      <c r="L84" s="113"/>
      <c r="M84" s="114"/>
      <c r="N84" s="110"/>
      <c r="O84" s="111"/>
      <c r="P84" s="113">
        <v>23450</v>
      </c>
      <c r="Q84" s="114"/>
      <c r="R84" s="113"/>
      <c r="S84" s="114"/>
      <c r="T84" s="110">
        <v>16195</v>
      </c>
      <c r="U84" s="111"/>
      <c r="V84" s="112">
        <f t="shared" si="26"/>
        <v>214032</v>
      </c>
      <c r="W84" s="145">
        <f t="shared" si="27"/>
        <v>42806.400000000001</v>
      </c>
      <c r="X84" s="116">
        <f t="shared" si="28"/>
        <v>256838.39999999999</v>
      </c>
    </row>
    <row r="85" spans="1:24">
      <c r="A85" s="7"/>
      <c r="B85" s="36" t="s">
        <v>15</v>
      </c>
      <c r="C85" s="37"/>
      <c r="D85" s="110">
        <v>22850</v>
      </c>
      <c r="E85" s="111"/>
      <c r="F85" s="112">
        <v>858703</v>
      </c>
      <c r="G85" s="113">
        <v>249.065</v>
      </c>
      <c r="H85" s="114"/>
      <c r="I85" s="112">
        <v>980320</v>
      </c>
      <c r="J85" s="113"/>
      <c r="K85" s="114"/>
      <c r="L85" s="113"/>
      <c r="M85" s="114"/>
      <c r="N85" s="110">
        <v>71</v>
      </c>
      <c r="O85" s="111"/>
      <c r="P85" s="113">
        <v>47570</v>
      </c>
      <c r="Q85" s="114"/>
      <c r="R85" s="113">
        <v>71</v>
      </c>
      <c r="S85" s="114"/>
      <c r="T85" s="110">
        <v>32852</v>
      </c>
      <c r="U85" s="111"/>
      <c r="V85" s="112">
        <f t="shared" si="26"/>
        <v>1919445</v>
      </c>
      <c r="W85" s="145">
        <f t="shared" si="27"/>
        <v>383889</v>
      </c>
      <c r="X85" s="116">
        <f t="shared" si="28"/>
        <v>2303334</v>
      </c>
    </row>
    <row r="86" spans="1:24">
      <c r="A86" s="6" t="s">
        <v>8</v>
      </c>
      <c r="B86" s="36" t="s">
        <v>2</v>
      </c>
      <c r="C86" s="37"/>
      <c r="D86" s="110"/>
      <c r="E86" s="111"/>
      <c r="F86" s="112">
        <v>174387</v>
      </c>
      <c r="G86" s="113"/>
      <c r="H86" s="114"/>
      <c r="I86" s="112"/>
      <c r="J86" s="113"/>
      <c r="K86" s="114"/>
      <c r="L86" s="113"/>
      <c r="M86" s="114"/>
      <c r="N86" s="110"/>
      <c r="O86" s="111"/>
      <c r="P86" s="113">
        <v>125960</v>
      </c>
      <c r="Q86" s="114"/>
      <c r="R86" s="113"/>
      <c r="S86" s="114"/>
      <c r="T86" s="110">
        <v>74016</v>
      </c>
      <c r="U86" s="111"/>
      <c r="V86" s="112">
        <f t="shared" si="26"/>
        <v>374363</v>
      </c>
      <c r="W86" s="145">
        <f>V86*0.25</f>
        <v>93590.75</v>
      </c>
      <c r="X86" s="116">
        <f t="shared" si="28"/>
        <v>467953.75</v>
      </c>
    </row>
    <row r="87" spans="1:24">
      <c r="A87" s="7"/>
      <c r="B87" s="36" t="s">
        <v>15</v>
      </c>
      <c r="C87" s="37"/>
      <c r="D87" s="110">
        <v>22850</v>
      </c>
      <c r="E87" s="111"/>
      <c r="F87" s="112">
        <v>858703</v>
      </c>
      <c r="G87" s="113"/>
      <c r="H87" s="114"/>
      <c r="I87" s="112"/>
      <c r="J87" s="113"/>
      <c r="K87" s="114"/>
      <c r="L87" s="113"/>
      <c r="M87" s="114"/>
      <c r="N87" s="110">
        <v>23</v>
      </c>
      <c r="O87" s="111"/>
      <c r="P87" s="113">
        <v>15410</v>
      </c>
      <c r="Q87" s="114"/>
      <c r="R87" s="113">
        <v>23</v>
      </c>
      <c r="S87" s="114"/>
      <c r="T87" s="110">
        <v>10642</v>
      </c>
      <c r="U87" s="111"/>
      <c r="V87" s="112">
        <f t="shared" si="26"/>
        <v>884755</v>
      </c>
      <c r="W87" s="145">
        <f>F87*0.25+I87*0.2+L87*0.2+P87*0.2+T87*0.2</f>
        <v>219886.15</v>
      </c>
      <c r="X87" s="116">
        <f t="shared" si="28"/>
        <v>1104641.1499999999</v>
      </c>
    </row>
    <row r="88" spans="1:24">
      <c r="A88" s="6" t="s">
        <v>9</v>
      </c>
      <c r="B88" s="36" t="s">
        <v>2</v>
      </c>
      <c r="C88" s="37"/>
      <c r="D88" s="110"/>
      <c r="E88" s="111"/>
      <c r="F88" s="112">
        <v>174387</v>
      </c>
      <c r="G88" s="113"/>
      <c r="H88" s="114"/>
      <c r="I88" s="112"/>
      <c r="J88" s="113"/>
      <c r="K88" s="114"/>
      <c r="L88" s="113"/>
      <c r="M88" s="114"/>
      <c r="N88" s="110"/>
      <c r="O88" s="111"/>
      <c r="P88" s="113">
        <v>22780</v>
      </c>
      <c r="Q88" s="114"/>
      <c r="R88" s="113"/>
      <c r="S88" s="114"/>
      <c r="T88" s="110">
        <v>13386</v>
      </c>
      <c r="U88" s="111"/>
      <c r="V88" s="112">
        <f t="shared" si="26"/>
        <v>210553</v>
      </c>
      <c r="W88" s="145">
        <f>F88*0.18+I88:I89*0.18+L88*0.18+P88*0.18+T88*0.25</f>
        <v>38836.559999999998</v>
      </c>
      <c r="X88" s="116">
        <f t="shared" si="28"/>
        <v>249389.56</v>
      </c>
    </row>
    <row r="89" spans="1:24">
      <c r="A89" s="7"/>
      <c r="B89" s="36" t="s">
        <v>15</v>
      </c>
      <c r="C89" s="37"/>
      <c r="D89" s="110">
        <v>22850</v>
      </c>
      <c r="E89" s="111"/>
      <c r="F89" s="112">
        <v>858703</v>
      </c>
      <c r="G89" s="113"/>
      <c r="H89" s="114"/>
      <c r="I89" s="112"/>
      <c r="J89" s="113"/>
      <c r="K89" s="114"/>
      <c r="L89" s="113"/>
      <c r="M89" s="114"/>
      <c r="N89" s="110">
        <v>30</v>
      </c>
      <c r="O89" s="111"/>
      <c r="P89" s="113">
        <v>20100</v>
      </c>
      <c r="Q89" s="114"/>
      <c r="R89" s="113">
        <v>30</v>
      </c>
      <c r="S89" s="114"/>
      <c r="T89" s="110">
        <v>13881</v>
      </c>
      <c r="U89" s="111"/>
      <c r="V89" s="112">
        <f t="shared" si="26"/>
        <v>892684</v>
      </c>
      <c r="W89" s="145">
        <f>F89*0.18+I89:I89*0.18+L89*0.18+P89*0.18+T89*0.25</f>
        <v>161654.79</v>
      </c>
      <c r="X89" s="116">
        <f t="shared" si="28"/>
        <v>1054338.79</v>
      </c>
    </row>
    <row r="90" spans="1:24">
      <c r="A90" s="6" t="s">
        <v>10</v>
      </c>
      <c r="B90" s="36" t="s">
        <v>2</v>
      </c>
      <c r="C90" s="37"/>
      <c r="D90" s="110"/>
      <c r="E90" s="111"/>
      <c r="F90" s="112">
        <v>174387</v>
      </c>
      <c r="G90" s="113"/>
      <c r="H90" s="114"/>
      <c r="I90" s="112"/>
      <c r="J90" s="113"/>
      <c r="K90" s="114"/>
      <c r="L90" s="113"/>
      <c r="M90" s="114"/>
      <c r="N90" s="110"/>
      <c r="O90" s="111"/>
      <c r="P90" s="113">
        <v>38860</v>
      </c>
      <c r="Q90" s="114"/>
      <c r="R90" s="113"/>
      <c r="S90" s="114"/>
      <c r="T90" s="110">
        <v>22835</v>
      </c>
      <c r="U90" s="111"/>
      <c r="V90" s="112">
        <f t="shared" si="26"/>
        <v>236082</v>
      </c>
      <c r="W90" s="145">
        <f t="shared" ref="W90:W95" si="29">F90*0.18+I90*0.18+L90*0.18+P90*0.18+T90*0.25</f>
        <v>44093.21</v>
      </c>
      <c r="X90" s="116">
        <f t="shared" si="28"/>
        <v>280175.21000000002</v>
      </c>
    </row>
    <row r="91" spans="1:24">
      <c r="A91" s="7"/>
      <c r="B91" s="36" t="s">
        <v>15</v>
      </c>
      <c r="C91" s="37"/>
      <c r="D91" s="110">
        <v>22850</v>
      </c>
      <c r="E91" s="111"/>
      <c r="F91" s="112">
        <v>858703</v>
      </c>
      <c r="G91" s="113">
        <v>418.15499999999997</v>
      </c>
      <c r="H91" s="114"/>
      <c r="I91" s="112">
        <v>1645858</v>
      </c>
      <c r="J91" s="113"/>
      <c r="K91" s="114"/>
      <c r="L91" s="113"/>
      <c r="M91" s="114"/>
      <c r="N91" s="110">
        <v>44</v>
      </c>
      <c r="O91" s="111"/>
      <c r="P91" s="113">
        <v>29480</v>
      </c>
      <c r="Q91" s="114"/>
      <c r="R91" s="113">
        <v>44</v>
      </c>
      <c r="S91" s="114"/>
      <c r="T91" s="110">
        <v>20359</v>
      </c>
      <c r="U91" s="111"/>
      <c r="V91" s="112">
        <f t="shared" si="26"/>
        <v>2554400</v>
      </c>
      <c r="W91" s="145">
        <f t="shared" si="29"/>
        <v>461217.13</v>
      </c>
      <c r="X91" s="116">
        <f t="shared" si="28"/>
        <v>3015617.13</v>
      </c>
    </row>
    <row r="92" spans="1:24">
      <c r="A92" s="6" t="s">
        <v>11</v>
      </c>
      <c r="B92" s="36" t="s">
        <v>2</v>
      </c>
      <c r="C92" s="37"/>
      <c r="D92" s="110"/>
      <c r="E92" s="111"/>
      <c r="F92" s="112">
        <v>174387</v>
      </c>
      <c r="G92" s="113"/>
      <c r="H92" s="114"/>
      <c r="I92" s="112">
        <v>63667</v>
      </c>
      <c r="J92" s="113"/>
      <c r="K92" s="114"/>
      <c r="L92" s="113"/>
      <c r="M92" s="114"/>
      <c r="N92" s="110"/>
      <c r="O92" s="111"/>
      <c r="P92" s="113">
        <v>24300</v>
      </c>
      <c r="Q92" s="114"/>
      <c r="R92" s="113"/>
      <c r="S92" s="114"/>
      <c r="T92" s="110">
        <v>23135</v>
      </c>
      <c r="U92" s="111"/>
      <c r="V92" s="112">
        <f t="shared" si="26"/>
        <v>285489</v>
      </c>
      <c r="W92" s="145">
        <f>V92*0.25</f>
        <v>71372.25</v>
      </c>
      <c r="X92" s="116">
        <f t="shared" si="28"/>
        <v>356861.25</v>
      </c>
    </row>
    <row r="93" spans="1:24">
      <c r="A93" s="7"/>
      <c r="B93" s="36" t="s">
        <v>15</v>
      </c>
      <c r="C93" s="37"/>
      <c r="D93" s="110">
        <v>22850</v>
      </c>
      <c r="E93" s="111"/>
      <c r="F93" s="112">
        <v>858703</v>
      </c>
      <c r="G93" s="113">
        <v>434.99</v>
      </c>
      <c r="H93" s="114"/>
      <c r="I93" s="112">
        <v>1297331</v>
      </c>
      <c r="J93" s="113"/>
      <c r="K93" s="114"/>
      <c r="L93" s="113"/>
      <c r="M93" s="114"/>
      <c r="N93" s="110">
        <v>34</v>
      </c>
      <c r="O93" s="111"/>
      <c r="P93" s="113">
        <v>21124</v>
      </c>
      <c r="Q93" s="114"/>
      <c r="R93" s="113">
        <v>34</v>
      </c>
      <c r="S93" s="114"/>
      <c r="T93" s="110">
        <v>15732</v>
      </c>
      <c r="U93" s="111"/>
      <c r="V93" s="112">
        <f t="shared" si="26"/>
        <v>2192890</v>
      </c>
      <c r="W93" s="145">
        <f t="shared" si="29"/>
        <v>395821.44</v>
      </c>
      <c r="X93" s="116">
        <f t="shared" si="28"/>
        <v>2588711.44</v>
      </c>
    </row>
    <row r="94" spans="1:24">
      <c r="A94" s="6" t="s">
        <v>12</v>
      </c>
      <c r="B94" s="36" t="s">
        <v>2</v>
      </c>
      <c r="C94" s="37"/>
      <c r="D94" s="110"/>
      <c r="E94" s="111"/>
      <c r="F94" s="112">
        <v>174387</v>
      </c>
      <c r="G94" s="113"/>
      <c r="H94" s="114"/>
      <c r="I94" s="112">
        <v>177867</v>
      </c>
      <c r="J94" s="113"/>
      <c r="K94" s="114"/>
      <c r="L94" s="113"/>
      <c r="M94" s="114"/>
      <c r="N94" s="110"/>
      <c r="O94" s="111"/>
      <c r="P94" s="113">
        <v>28674</v>
      </c>
      <c r="Q94" s="114"/>
      <c r="R94" s="113"/>
      <c r="S94" s="114"/>
      <c r="T94" s="110">
        <v>27299</v>
      </c>
      <c r="U94" s="111"/>
      <c r="V94" s="112">
        <f t="shared" si="26"/>
        <v>408227</v>
      </c>
      <c r="W94" s="145">
        <f t="shared" si="29"/>
        <v>75391.790000000008</v>
      </c>
      <c r="X94" s="116">
        <f t="shared" si="28"/>
        <v>483618.79000000004</v>
      </c>
    </row>
    <row r="95" spans="1:24">
      <c r="A95" s="7"/>
      <c r="B95" s="36" t="s">
        <v>15</v>
      </c>
      <c r="C95" s="37"/>
      <c r="D95" s="110">
        <v>22850</v>
      </c>
      <c r="E95" s="111"/>
      <c r="F95" s="112">
        <v>858703</v>
      </c>
      <c r="G95" s="113">
        <v>418.15499999999997</v>
      </c>
      <c r="H95" s="114"/>
      <c r="I95" s="112">
        <v>1193833</v>
      </c>
      <c r="J95" s="113"/>
      <c r="K95" s="114"/>
      <c r="L95" s="113"/>
      <c r="M95" s="114"/>
      <c r="N95" s="110">
        <v>33</v>
      </c>
      <c r="O95" s="111"/>
      <c r="P95" s="113">
        <v>16038</v>
      </c>
      <c r="Q95" s="114"/>
      <c r="R95" s="113">
        <v>33</v>
      </c>
      <c r="S95" s="114"/>
      <c r="T95" s="110">
        <v>15269</v>
      </c>
      <c r="U95" s="111"/>
      <c r="V95" s="112">
        <f t="shared" si="26"/>
        <v>2083843</v>
      </c>
      <c r="W95" s="145">
        <f t="shared" si="29"/>
        <v>376160.57</v>
      </c>
      <c r="X95" s="116">
        <f t="shared" si="28"/>
        <v>2460003.5699999998</v>
      </c>
    </row>
    <row r="96" spans="1:24">
      <c r="A96" s="6" t="s">
        <v>13</v>
      </c>
      <c r="B96" s="4" t="s">
        <v>2</v>
      </c>
      <c r="C96" s="4"/>
      <c r="D96" s="110"/>
      <c r="E96" s="111"/>
      <c r="F96" s="112">
        <v>174387</v>
      </c>
      <c r="G96" s="113"/>
      <c r="H96" s="114"/>
      <c r="I96" s="112">
        <v>216695</v>
      </c>
      <c r="J96" s="113"/>
      <c r="K96" s="114"/>
      <c r="L96" s="113"/>
      <c r="M96" s="114"/>
      <c r="N96" s="110"/>
      <c r="O96" s="111"/>
      <c r="P96" s="113">
        <v>19440</v>
      </c>
      <c r="Q96" s="114"/>
      <c r="R96" s="113"/>
      <c r="S96" s="114"/>
      <c r="T96" s="110">
        <v>18508</v>
      </c>
      <c r="U96" s="111"/>
      <c r="V96" s="112">
        <f t="shared" si="26"/>
        <v>429030</v>
      </c>
      <c r="W96" s="145">
        <f>F96*0.18+I96*0.18+L96*0.18+P96*0.18+T96*0.25</f>
        <v>78520.959999999992</v>
      </c>
      <c r="X96" s="116">
        <f t="shared" si="28"/>
        <v>507550.95999999996</v>
      </c>
    </row>
    <row r="97" spans="1:24" ht="15.75" thickBot="1">
      <c r="A97" s="38"/>
      <c r="B97" s="34" t="s">
        <v>15</v>
      </c>
      <c r="C97" s="35"/>
      <c r="D97" s="123">
        <v>22850</v>
      </c>
      <c r="E97" s="124"/>
      <c r="F97" s="125">
        <v>858703</v>
      </c>
      <c r="G97" s="126">
        <v>418.15499999999997</v>
      </c>
      <c r="H97" s="127"/>
      <c r="I97" s="125">
        <v>1193832</v>
      </c>
      <c r="J97" s="126"/>
      <c r="K97" s="127"/>
      <c r="L97" s="126"/>
      <c r="M97" s="127"/>
      <c r="N97" s="123">
        <v>35</v>
      </c>
      <c r="O97" s="124"/>
      <c r="P97" s="126">
        <v>17010</v>
      </c>
      <c r="Q97" s="127"/>
      <c r="R97" s="126">
        <v>35</v>
      </c>
      <c r="S97" s="127"/>
      <c r="T97" s="123">
        <v>16194</v>
      </c>
      <c r="U97" s="124"/>
      <c r="V97" s="112">
        <f t="shared" si="26"/>
        <v>2085739</v>
      </c>
      <c r="W97" s="145">
        <f>F97*0.18+I97*0.18+L97*0.18+P97*0.18+T97*0.25</f>
        <v>376566.6</v>
      </c>
      <c r="X97" s="116">
        <f t="shared" si="28"/>
        <v>2462305.6</v>
      </c>
    </row>
    <row r="98" spans="1:24">
      <c r="A98" s="19" t="s">
        <v>29</v>
      </c>
      <c r="B98" s="39" t="s">
        <v>2</v>
      </c>
      <c r="C98" s="40"/>
      <c r="D98" s="128">
        <f>D74+D76+D78+D80+D82+D84+D86+D88+D90+D92+D94+D96</f>
        <v>0</v>
      </c>
      <c r="E98" s="129"/>
      <c r="F98" s="130">
        <f>F74+F76+F78+F80+F82+F84+F86+F88+F90+F92+F94+F96</f>
        <v>1949574</v>
      </c>
      <c r="G98" s="130">
        <f>G74+G76+G78+G80+G82+G84+G86+G88+G90+G92+G94+G96</f>
        <v>0</v>
      </c>
      <c r="H98" s="131">
        <f>I74+I76+I78+I80+I82+I84+I86+I88+I90+I92+I94+I96</f>
        <v>1696455</v>
      </c>
      <c r="I98" s="132"/>
      <c r="J98" s="128">
        <f>J74+J76+J78+J80+J82+J84+J86+J88+J90+J92+J94+J96</f>
        <v>0</v>
      </c>
      <c r="K98" s="129"/>
      <c r="L98" s="128">
        <f>L74+L76+L78+L80+L82+L84+L86+L88+L90+L92+L94+L96</f>
        <v>0</v>
      </c>
      <c r="M98" s="129"/>
      <c r="N98" s="128">
        <f>N74+N76+N78+N80+N82+N84+N86+N88+N90+N92+N94+N96</f>
        <v>0</v>
      </c>
      <c r="O98" s="129"/>
      <c r="P98" s="131">
        <f>P74+P76+P78+P80+P82+P84+P86+P88+P90+P92+P94+P96</f>
        <v>503139</v>
      </c>
      <c r="Q98" s="132"/>
      <c r="R98" s="131">
        <f>R74+R76+R78+R80+R82+R84+R86+R88+R90+R92+R94+R96</f>
        <v>0</v>
      </c>
      <c r="S98" s="132"/>
      <c r="T98" s="128">
        <f>T74+T76+T78+T80+T82+T84+T86+T88+T90+T92+T94+T96</f>
        <v>308736</v>
      </c>
      <c r="U98" s="129"/>
      <c r="V98" s="130">
        <f>V74+V76+V78+V80+V82+V84+V86+V88+V90+V92+V94+V96</f>
        <v>4457904</v>
      </c>
      <c r="W98" s="133">
        <f>W74+W76+W78+W80+W82+W84+W86+W88+W90+W92+W94+W96</f>
        <v>904637.52</v>
      </c>
      <c r="X98" s="134">
        <f>X74+X76+X78+X80+X82+X84+X86+X88+X90+X92+X94+X96</f>
        <v>5362541.5199999996</v>
      </c>
    </row>
    <row r="99" spans="1:24">
      <c r="A99" s="24"/>
      <c r="B99" s="36" t="s">
        <v>15</v>
      </c>
      <c r="C99" s="37"/>
      <c r="D99" s="135">
        <f>D75+D77+D79+D81+D83+D85+E87+D89+D91+D93+D95+D97</f>
        <v>251350</v>
      </c>
      <c r="E99" s="136"/>
      <c r="F99" s="137">
        <f>F75+F77+F79+F81+F83+F85+F87+F89+F91+F93+F95+F97</f>
        <v>10304436</v>
      </c>
      <c r="G99" s="138">
        <f>G75+G77+G79+G81+G83+G85+G87+G89+G91+G93+G95+G97</f>
        <v>3192.9849999999997</v>
      </c>
      <c r="H99" s="139"/>
      <c r="I99" s="137">
        <f>I75+I77+I79+I81+I83+I85+I87+I89+I91+I93+I95+I97</f>
        <v>11652686</v>
      </c>
      <c r="J99" s="135">
        <f>J75+J77+J79+J81+J83+J85+J87+J89+J91+J93+J95+J97</f>
        <v>0</v>
      </c>
      <c r="K99" s="136"/>
      <c r="L99" s="135">
        <f>L75+L77+L79+L81+L83+L85+L87+L89+L91+L93+L95+L97</f>
        <v>0</v>
      </c>
      <c r="M99" s="136"/>
      <c r="N99" s="135">
        <f>N75+N77+N79+N81+N83+N85+N87+N89+N91+N93+N95+N97</f>
        <v>538</v>
      </c>
      <c r="O99" s="136"/>
      <c r="P99" s="138">
        <f>P75+P77+P79+P81+P83+P85+P87+P89+P91+P93+P95+P97</f>
        <v>357657</v>
      </c>
      <c r="Q99" s="139"/>
      <c r="R99" s="138">
        <f>R75+R77+R79+R81+R83+R85+R87+R89+R91+R93+R95+R97</f>
        <v>538</v>
      </c>
      <c r="S99" s="139"/>
      <c r="T99" s="135">
        <f>T75+T77+T79+T81+T83+T85+T87+T89+T91+T93+T95+T97</f>
        <v>245749</v>
      </c>
      <c r="U99" s="136"/>
      <c r="V99" s="137">
        <f>V75+V77+V79+V81+V83+V85+V87+V89+V91+V93+V95+V97</f>
        <v>22560528</v>
      </c>
      <c r="W99" s="140">
        <f>W75+W77+W79+W81+W83+W85+W87+W89+W91+W93+W95+W97</f>
        <v>4364550.08</v>
      </c>
      <c r="X99" s="141">
        <f>X75+X77+X79+X81+X83+X85+X87+X89+X91+X93+X95+X97</f>
        <v>26925078.080000002</v>
      </c>
    </row>
    <row r="100" spans="1:24" ht="15.75" thickBot="1">
      <c r="A100" s="25"/>
      <c r="B100" s="34" t="s">
        <v>32</v>
      </c>
      <c r="C100" s="35"/>
      <c r="D100" s="150">
        <f>SUM(D98:D99)</f>
        <v>251350</v>
      </c>
      <c r="E100" s="151"/>
      <c r="F100" s="142">
        <f>SUM(F98:F99)</f>
        <v>12254010</v>
      </c>
      <c r="G100" s="142">
        <f>SUM(G98:G99)</f>
        <v>3192.9849999999997</v>
      </c>
      <c r="H100" s="142"/>
      <c r="I100" s="142">
        <f>SUM(I98:I99)</f>
        <v>11652686</v>
      </c>
      <c r="J100" s="150">
        <f t="shared" ref="J100:U100" si="30">SUM(J98:J99)</f>
        <v>0</v>
      </c>
      <c r="K100" s="151"/>
      <c r="L100" s="150">
        <f t="shared" si="30"/>
        <v>0</v>
      </c>
      <c r="M100" s="151"/>
      <c r="N100" s="150">
        <f t="shared" si="30"/>
        <v>538</v>
      </c>
      <c r="O100" s="151"/>
      <c r="P100" s="142">
        <f t="shared" si="30"/>
        <v>860796</v>
      </c>
      <c r="Q100" s="142">
        <f t="shared" si="30"/>
        <v>0</v>
      </c>
      <c r="R100" s="142">
        <f t="shared" si="30"/>
        <v>538</v>
      </c>
      <c r="S100" s="142">
        <f t="shared" si="30"/>
        <v>0</v>
      </c>
      <c r="T100" s="150">
        <f t="shared" si="30"/>
        <v>554485</v>
      </c>
      <c r="U100" s="151"/>
      <c r="V100" s="142">
        <f>SUM(V98:V99)</f>
        <v>27018432</v>
      </c>
      <c r="W100" s="143">
        <f>SUM(W98:W99)</f>
        <v>5269187.5999999996</v>
      </c>
      <c r="X100" s="144">
        <f>SUM(X98:X99)</f>
        <v>32287619.600000001</v>
      </c>
    </row>
    <row r="107" spans="1:24" ht="18.75">
      <c r="G107" s="12"/>
      <c r="J107" s="2" t="s">
        <v>33</v>
      </c>
    </row>
    <row r="108" spans="1:24" ht="15.75" thickBot="1"/>
    <row r="109" spans="1:24" ht="45" customHeight="1">
      <c r="A109" s="88"/>
      <c r="B109" s="89"/>
      <c r="C109" s="90"/>
      <c r="D109" s="93" t="s">
        <v>16</v>
      </c>
      <c r="E109" s="94"/>
      <c r="F109" s="91" t="s">
        <v>17</v>
      </c>
      <c r="G109" s="91" t="s">
        <v>18</v>
      </c>
      <c r="H109" s="92"/>
      <c r="I109" s="91" t="s">
        <v>19</v>
      </c>
      <c r="J109" s="93" t="s">
        <v>20</v>
      </c>
      <c r="K109" s="94"/>
      <c r="L109" s="93" t="s">
        <v>22</v>
      </c>
      <c r="M109" s="94"/>
      <c r="N109" s="93" t="s">
        <v>21</v>
      </c>
      <c r="O109" s="94"/>
      <c r="P109" s="91" t="s">
        <v>23</v>
      </c>
      <c r="Q109" s="92"/>
      <c r="R109" s="91" t="s">
        <v>25</v>
      </c>
      <c r="S109" s="92"/>
      <c r="T109" s="93" t="s">
        <v>24</v>
      </c>
      <c r="U109" s="94"/>
      <c r="V109" s="91" t="s">
        <v>27</v>
      </c>
      <c r="W109" s="95" t="s">
        <v>28</v>
      </c>
      <c r="X109" s="96" t="s">
        <v>14</v>
      </c>
    </row>
    <row r="110" spans="1:24" ht="15.75" thickBot="1">
      <c r="A110" s="97"/>
      <c r="B110" s="98"/>
      <c r="C110" s="99"/>
      <c r="D110" s="102"/>
      <c r="E110" s="103"/>
      <c r="F110" s="100"/>
      <c r="G110" s="100"/>
      <c r="H110" s="101"/>
      <c r="I110" s="100"/>
      <c r="J110" s="102"/>
      <c r="K110" s="103"/>
      <c r="L110" s="102"/>
      <c r="M110" s="103"/>
      <c r="N110" s="102"/>
      <c r="O110" s="103"/>
      <c r="P110" s="100"/>
      <c r="Q110" s="101"/>
      <c r="R110" s="100"/>
      <c r="S110" s="101"/>
      <c r="T110" s="102"/>
      <c r="U110" s="103"/>
      <c r="V110" s="100"/>
      <c r="W110" s="104"/>
      <c r="X110" s="105"/>
    </row>
    <row r="111" spans="1:24">
      <c r="A111" s="79" t="s">
        <v>1</v>
      </c>
      <c r="B111" s="80" t="s">
        <v>2</v>
      </c>
      <c r="C111" s="80"/>
      <c r="D111" s="117">
        <v>4640</v>
      </c>
      <c r="E111" s="118"/>
      <c r="F111" s="119">
        <v>200634</v>
      </c>
      <c r="G111" s="120">
        <v>42</v>
      </c>
      <c r="H111" s="121"/>
      <c r="I111" s="119">
        <v>173657</v>
      </c>
      <c r="J111" s="152">
        <v>4640</v>
      </c>
      <c r="K111" s="153"/>
      <c r="L111" s="152">
        <v>17307</v>
      </c>
      <c r="M111" s="153"/>
      <c r="N111" s="152">
        <v>29</v>
      </c>
      <c r="O111" s="153"/>
      <c r="P111" s="120">
        <v>20399</v>
      </c>
      <c r="Q111" s="121"/>
      <c r="R111" s="120">
        <v>29</v>
      </c>
      <c r="S111" s="121"/>
      <c r="T111" s="152">
        <v>13030</v>
      </c>
      <c r="U111" s="153"/>
      <c r="V111" s="119">
        <f>F111+I111+L111+P111+T111</f>
        <v>425027</v>
      </c>
      <c r="W111" s="115">
        <f t="shared" ref="W111:W115" si="31">F111*0.05+I111*0.05+L111*0.05+P111*0.05+T111*0.27</f>
        <v>24117.950000000004</v>
      </c>
      <c r="X111" s="122">
        <f>V111+W111</f>
        <v>449144.95</v>
      </c>
    </row>
    <row r="112" spans="1:24">
      <c r="A112" s="7"/>
      <c r="B112" s="36" t="s">
        <v>15</v>
      </c>
      <c r="C112" s="37"/>
      <c r="D112" s="110">
        <v>22850</v>
      </c>
      <c r="E112" s="111"/>
      <c r="F112" s="112">
        <v>988034</v>
      </c>
      <c r="G112" s="113">
        <v>233</v>
      </c>
      <c r="H112" s="114"/>
      <c r="I112" s="112">
        <v>963385</v>
      </c>
      <c r="J112" s="110">
        <v>22850</v>
      </c>
      <c r="K112" s="111"/>
      <c r="L112" s="110">
        <v>85231</v>
      </c>
      <c r="M112" s="111"/>
      <c r="N112" s="110">
        <v>20</v>
      </c>
      <c r="O112" s="111"/>
      <c r="P112" s="113">
        <v>14068</v>
      </c>
      <c r="Q112" s="114"/>
      <c r="R112" s="113">
        <v>20</v>
      </c>
      <c r="S112" s="114"/>
      <c r="T112" s="110">
        <v>8986</v>
      </c>
      <c r="U112" s="111"/>
      <c r="V112" s="112">
        <f>F112+I112+L112+P112+T112</f>
        <v>2059704</v>
      </c>
      <c r="W112" s="115">
        <f t="shared" si="31"/>
        <v>104962.12000000001</v>
      </c>
      <c r="X112" s="116">
        <f>V112+W112</f>
        <v>2164666.12</v>
      </c>
    </row>
    <row r="113" spans="1:24">
      <c r="A113" s="6" t="s">
        <v>3</v>
      </c>
      <c r="B113" s="4" t="s">
        <v>2</v>
      </c>
      <c r="C113" s="4"/>
      <c r="D113" s="110">
        <v>4640</v>
      </c>
      <c r="E113" s="111"/>
      <c r="F113" s="112">
        <v>200634</v>
      </c>
      <c r="G113" s="113">
        <v>42</v>
      </c>
      <c r="H113" s="114"/>
      <c r="I113" s="112">
        <v>173657</v>
      </c>
      <c r="J113" s="110">
        <v>4640</v>
      </c>
      <c r="K113" s="111"/>
      <c r="L113" s="110">
        <v>17307</v>
      </c>
      <c r="M113" s="111"/>
      <c r="N113" s="110">
        <v>51</v>
      </c>
      <c r="O113" s="111"/>
      <c r="P113" s="113">
        <v>35873</v>
      </c>
      <c r="Q113" s="114"/>
      <c r="R113" s="113">
        <v>51</v>
      </c>
      <c r="S113" s="114"/>
      <c r="T113" s="110">
        <v>22483</v>
      </c>
      <c r="U113" s="111"/>
      <c r="V113" s="112">
        <f t="shared" ref="V113:V134" si="32">F113+I113+L113+P113+T113</f>
        <v>449954</v>
      </c>
      <c r="W113" s="115">
        <f t="shared" si="31"/>
        <v>27443.960000000003</v>
      </c>
      <c r="X113" s="116">
        <f t="shared" ref="X113:X134" si="33">V113+W113</f>
        <v>477397.96</v>
      </c>
    </row>
    <row r="114" spans="1:24">
      <c r="A114" s="7"/>
      <c r="B114" s="36" t="s">
        <v>15</v>
      </c>
      <c r="C114" s="37"/>
      <c r="D114" s="110">
        <v>22850</v>
      </c>
      <c r="E114" s="111"/>
      <c r="F114" s="112">
        <v>988034</v>
      </c>
      <c r="G114" s="113">
        <v>233</v>
      </c>
      <c r="H114" s="114"/>
      <c r="I114" s="112">
        <v>963385</v>
      </c>
      <c r="J114" s="110">
        <v>22850</v>
      </c>
      <c r="K114" s="111"/>
      <c r="L114" s="110">
        <v>85231</v>
      </c>
      <c r="M114" s="111"/>
      <c r="N114" s="110">
        <v>20</v>
      </c>
      <c r="O114" s="111"/>
      <c r="P114" s="113">
        <v>14068</v>
      </c>
      <c r="Q114" s="114"/>
      <c r="R114" s="113">
        <v>20</v>
      </c>
      <c r="S114" s="114"/>
      <c r="T114" s="110">
        <v>8817</v>
      </c>
      <c r="U114" s="111"/>
      <c r="V114" s="112">
        <f t="shared" si="32"/>
        <v>2059535</v>
      </c>
      <c r="W114" s="115">
        <f t="shared" si="31"/>
        <v>104916.49</v>
      </c>
      <c r="X114" s="116">
        <f t="shared" si="33"/>
        <v>2164451.4900000002</v>
      </c>
    </row>
    <row r="115" spans="1:24">
      <c r="A115" s="6" t="s">
        <v>4</v>
      </c>
      <c r="B115" s="36" t="s">
        <v>2</v>
      </c>
      <c r="C115" s="37"/>
      <c r="D115" s="110">
        <v>4640</v>
      </c>
      <c r="E115" s="111"/>
      <c r="F115" s="112">
        <v>200634</v>
      </c>
      <c r="G115" s="113">
        <v>42</v>
      </c>
      <c r="H115" s="114"/>
      <c r="I115" s="112">
        <v>173657</v>
      </c>
      <c r="J115" s="110">
        <v>4640</v>
      </c>
      <c r="K115" s="111"/>
      <c r="L115" s="110">
        <v>17307</v>
      </c>
      <c r="M115" s="111"/>
      <c r="N115" s="110">
        <v>41</v>
      </c>
      <c r="O115" s="111"/>
      <c r="P115" s="113">
        <v>28839</v>
      </c>
      <c r="Q115" s="114"/>
      <c r="R115" s="113">
        <v>41</v>
      </c>
      <c r="S115" s="114"/>
      <c r="T115" s="110">
        <v>18075</v>
      </c>
      <c r="U115" s="111"/>
      <c r="V115" s="112">
        <f t="shared" si="32"/>
        <v>438512</v>
      </c>
      <c r="W115" s="115">
        <f t="shared" si="31"/>
        <v>25902.100000000002</v>
      </c>
      <c r="X115" s="116">
        <f t="shared" si="33"/>
        <v>464414.1</v>
      </c>
    </row>
    <row r="116" spans="1:24">
      <c r="A116" s="7"/>
      <c r="B116" s="36" t="s">
        <v>15</v>
      </c>
      <c r="C116" s="37"/>
      <c r="D116" s="110">
        <v>22850</v>
      </c>
      <c r="E116" s="111"/>
      <c r="F116" s="112">
        <v>988034</v>
      </c>
      <c r="G116" s="113">
        <v>233</v>
      </c>
      <c r="H116" s="114"/>
      <c r="I116" s="112">
        <v>963385</v>
      </c>
      <c r="J116" s="110">
        <v>22850</v>
      </c>
      <c r="K116" s="111"/>
      <c r="L116" s="110">
        <v>85231</v>
      </c>
      <c r="M116" s="111"/>
      <c r="N116" s="110">
        <v>9</v>
      </c>
      <c r="O116" s="111"/>
      <c r="P116" s="113">
        <v>6331</v>
      </c>
      <c r="Q116" s="114"/>
      <c r="R116" s="113">
        <v>9</v>
      </c>
      <c r="S116" s="114"/>
      <c r="T116" s="110">
        <v>3968</v>
      </c>
      <c r="U116" s="111"/>
      <c r="V116" s="112">
        <f t="shared" si="32"/>
        <v>2046949</v>
      </c>
      <c r="W116" s="115">
        <f>F116*0.05+I116*0.05+L116*0.05+P116*0.05+T116*0.27</f>
        <v>103220.41000000002</v>
      </c>
      <c r="X116" s="116">
        <f t="shared" si="33"/>
        <v>2150169.41</v>
      </c>
    </row>
    <row r="117" spans="1:24">
      <c r="A117" s="6" t="s">
        <v>5</v>
      </c>
      <c r="B117" s="36" t="s">
        <v>2</v>
      </c>
      <c r="C117" s="37"/>
      <c r="D117" s="110">
        <v>4640</v>
      </c>
      <c r="E117" s="111"/>
      <c r="F117" s="112">
        <v>200634</v>
      </c>
      <c r="G117" s="113">
        <v>42</v>
      </c>
      <c r="H117" s="114"/>
      <c r="I117" s="112">
        <v>173657</v>
      </c>
      <c r="J117" s="110">
        <v>4640</v>
      </c>
      <c r="K117" s="111"/>
      <c r="L117" s="110">
        <v>17307</v>
      </c>
      <c r="M117" s="111"/>
      <c r="N117" s="110">
        <v>30</v>
      </c>
      <c r="O117" s="111"/>
      <c r="P117" s="113">
        <v>21102</v>
      </c>
      <c r="Q117" s="114"/>
      <c r="R117" s="113">
        <v>30</v>
      </c>
      <c r="S117" s="114"/>
      <c r="T117" s="110">
        <v>13226</v>
      </c>
      <c r="U117" s="111"/>
      <c r="V117" s="112">
        <f t="shared" si="32"/>
        <v>425926</v>
      </c>
      <c r="W117" s="115">
        <f t="shared" ref="W117:W134" si="34">F117*0.05+I117*0.05+L117*0.05+P117*0.05+T117*0.27</f>
        <v>24206.02</v>
      </c>
      <c r="X117" s="116">
        <f t="shared" si="33"/>
        <v>450132.02</v>
      </c>
    </row>
    <row r="118" spans="1:24">
      <c r="A118" s="7"/>
      <c r="B118" s="36" t="s">
        <v>15</v>
      </c>
      <c r="C118" s="37"/>
      <c r="D118" s="110">
        <v>22850</v>
      </c>
      <c r="E118" s="111"/>
      <c r="F118" s="112">
        <v>988034</v>
      </c>
      <c r="G118" s="113">
        <v>233</v>
      </c>
      <c r="H118" s="114"/>
      <c r="I118" s="112">
        <v>963385</v>
      </c>
      <c r="J118" s="110">
        <v>22850</v>
      </c>
      <c r="K118" s="111"/>
      <c r="L118" s="110">
        <v>85231</v>
      </c>
      <c r="M118" s="111"/>
      <c r="N118" s="110">
        <v>7</v>
      </c>
      <c r="O118" s="111"/>
      <c r="P118" s="113">
        <v>4924</v>
      </c>
      <c r="Q118" s="114"/>
      <c r="R118" s="113">
        <v>7</v>
      </c>
      <c r="S118" s="114"/>
      <c r="T118" s="110">
        <v>3086</v>
      </c>
      <c r="U118" s="111"/>
      <c r="V118" s="112">
        <f t="shared" si="32"/>
        <v>2044660</v>
      </c>
      <c r="W118" s="115">
        <f t="shared" si="34"/>
        <v>102911.92000000001</v>
      </c>
      <c r="X118" s="116">
        <f t="shared" si="33"/>
        <v>2147571.92</v>
      </c>
    </row>
    <row r="119" spans="1:24">
      <c r="A119" s="6" t="s">
        <v>6</v>
      </c>
      <c r="B119" s="36" t="s">
        <v>2</v>
      </c>
      <c r="C119" s="37"/>
      <c r="D119" s="110"/>
      <c r="E119" s="111"/>
      <c r="F119" s="112"/>
      <c r="G119" s="113"/>
      <c r="H119" s="114"/>
      <c r="I119" s="112"/>
      <c r="J119" s="110"/>
      <c r="K119" s="111"/>
      <c r="L119" s="110"/>
      <c r="M119" s="111"/>
      <c r="N119" s="110"/>
      <c r="O119" s="111"/>
      <c r="P119" s="113"/>
      <c r="Q119" s="114"/>
      <c r="R119" s="113"/>
      <c r="S119" s="114"/>
      <c r="T119" s="110"/>
      <c r="U119" s="111"/>
      <c r="V119" s="112">
        <f t="shared" si="32"/>
        <v>0</v>
      </c>
      <c r="W119" s="115">
        <f t="shared" si="34"/>
        <v>0</v>
      </c>
      <c r="X119" s="116">
        <f t="shared" si="33"/>
        <v>0</v>
      </c>
    </row>
    <row r="120" spans="1:24">
      <c r="A120" s="7"/>
      <c r="B120" s="36" t="s">
        <v>15</v>
      </c>
      <c r="C120" s="37"/>
      <c r="D120" s="110"/>
      <c r="E120" s="111"/>
      <c r="F120" s="112"/>
      <c r="G120" s="113"/>
      <c r="H120" s="114"/>
      <c r="I120" s="112"/>
      <c r="J120" s="110"/>
      <c r="K120" s="111"/>
      <c r="L120" s="110"/>
      <c r="M120" s="111"/>
      <c r="N120" s="110"/>
      <c r="O120" s="111"/>
      <c r="P120" s="113"/>
      <c r="Q120" s="114"/>
      <c r="R120" s="113"/>
      <c r="S120" s="114"/>
      <c r="T120" s="110"/>
      <c r="U120" s="111"/>
      <c r="V120" s="112">
        <f t="shared" si="32"/>
        <v>0</v>
      </c>
      <c r="W120" s="115">
        <f t="shared" si="34"/>
        <v>0</v>
      </c>
      <c r="X120" s="116">
        <f t="shared" si="33"/>
        <v>0</v>
      </c>
    </row>
    <row r="121" spans="1:24">
      <c r="A121" s="6" t="s">
        <v>7</v>
      </c>
      <c r="B121" s="36" t="s">
        <v>2</v>
      </c>
      <c r="C121" s="37"/>
      <c r="D121" s="110"/>
      <c r="E121" s="111"/>
      <c r="F121" s="112"/>
      <c r="G121" s="113"/>
      <c r="H121" s="114"/>
      <c r="I121" s="112"/>
      <c r="J121" s="110"/>
      <c r="K121" s="111"/>
      <c r="L121" s="110"/>
      <c r="M121" s="111"/>
      <c r="N121" s="110"/>
      <c r="O121" s="111"/>
      <c r="P121" s="113"/>
      <c r="Q121" s="114"/>
      <c r="R121" s="113"/>
      <c r="S121" s="114"/>
      <c r="T121" s="110"/>
      <c r="U121" s="111"/>
      <c r="V121" s="112">
        <f t="shared" si="32"/>
        <v>0</v>
      </c>
      <c r="W121" s="115">
        <f t="shared" si="34"/>
        <v>0</v>
      </c>
      <c r="X121" s="116">
        <f t="shared" si="33"/>
        <v>0</v>
      </c>
    </row>
    <row r="122" spans="1:24">
      <c r="A122" s="7"/>
      <c r="B122" s="36" t="s">
        <v>15</v>
      </c>
      <c r="C122" s="37"/>
      <c r="D122" s="110"/>
      <c r="E122" s="111"/>
      <c r="F122" s="112"/>
      <c r="G122" s="113"/>
      <c r="H122" s="114"/>
      <c r="I122" s="112"/>
      <c r="J122" s="110"/>
      <c r="K122" s="111"/>
      <c r="L122" s="110"/>
      <c r="M122" s="111"/>
      <c r="N122" s="110"/>
      <c r="O122" s="111"/>
      <c r="P122" s="113"/>
      <c r="Q122" s="114"/>
      <c r="R122" s="113"/>
      <c r="S122" s="114"/>
      <c r="T122" s="110"/>
      <c r="U122" s="111"/>
      <c r="V122" s="112">
        <f t="shared" si="32"/>
        <v>0</v>
      </c>
      <c r="W122" s="115">
        <f t="shared" si="34"/>
        <v>0</v>
      </c>
      <c r="X122" s="116">
        <f t="shared" si="33"/>
        <v>0</v>
      </c>
    </row>
    <row r="123" spans="1:24">
      <c r="A123" s="6" t="s">
        <v>8</v>
      </c>
      <c r="B123" s="36" t="s">
        <v>2</v>
      </c>
      <c r="C123" s="37"/>
      <c r="D123" s="110"/>
      <c r="E123" s="111"/>
      <c r="F123" s="112"/>
      <c r="G123" s="113"/>
      <c r="H123" s="114"/>
      <c r="I123" s="112"/>
      <c r="J123" s="110"/>
      <c r="K123" s="111"/>
      <c r="L123" s="110"/>
      <c r="M123" s="111"/>
      <c r="N123" s="110"/>
      <c r="O123" s="111"/>
      <c r="P123" s="113"/>
      <c r="Q123" s="114"/>
      <c r="R123" s="113"/>
      <c r="S123" s="114"/>
      <c r="T123" s="110"/>
      <c r="U123" s="111"/>
      <c r="V123" s="112">
        <f t="shared" si="32"/>
        <v>0</v>
      </c>
      <c r="W123" s="115">
        <f t="shared" si="34"/>
        <v>0</v>
      </c>
      <c r="X123" s="116">
        <f t="shared" si="33"/>
        <v>0</v>
      </c>
    </row>
    <row r="124" spans="1:24">
      <c r="A124" s="7"/>
      <c r="B124" s="36" t="s">
        <v>15</v>
      </c>
      <c r="C124" s="37"/>
      <c r="D124" s="110"/>
      <c r="E124" s="111"/>
      <c r="F124" s="112"/>
      <c r="G124" s="113"/>
      <c r="H124" s="114"/>
      <c r="I124" s="112"/>
      <c r="J124" s="110"/>
      <c r="K124" s="111"/>
      <c r="L124" s="110"/>
      <c r="M124" s="111"/>
      <c r="N124" s="110"/>
      <c r="O124" s="111"/>
      <c r="P124" s="113"/>
      <c r="Q124" s="114"/>
      <c r="R124" s="113"/>
      <c r="S124" s="114"/>
      <c r="T124" s="110"/>
      <c r="U124" s="111"/>
      <c r="V124" s="112">
        <f t="shared" si="32"/>
        <v>0</v>
      </c>
      <c r="W124" s="115">
        <f t="shared" si="34"/>
        <v>0</v>
      </c>
      <c r="X124" s="116">
        <f t="shared" si="33"/>
        <v>0</v>
      </c>
    </row>
    <row r="125" spans="1:24">
      <c r="A125" s="6" t="s">
        <v>9</v>
      </c>
      <c r="B125" s="36" t="s">
        <v>2</v>
      </c>
      <c r="C125" s="37"/>
      <c r="D125" s="110"/>
      <c r="E125" s="111"/>
      <c r="F125" s="112"/>
      <c r="G125" s="113"/>
      <c r="H125" s="114"/>
      <c r="I125" s="112"/>
      <c r="J125" s="110"/>
      <c r="K125" s="111"/>
      <c r="L125" s="110"/>
      <c r="M125" s="111"/>
      <c r="N125" s="110"/>
      <c r="O125" s="111"/>
      <c r="P125" s="113"/>
      <c r="Q125" s="114"/>
      <c r="R125" s="113"/>
      <c r="S125" s="114"/>
      <c r="T125" s="110"/>
      <c r="U125" s="111"/>
      <c r="V125" s="112">
        <f t="shared" si="32"/>
        <v>0</v>
      </c>
      <c r="W125" s="115">
        <f t="shared" si="34"/>
        <v>0</v>
      </c>
      <c r="X125" s="116">
        <f t="shared" si="33"/>
        <v>0</v>
      </c>
    </row>
    <row r="126" spans="1:24">
      <c r="A126" s="7"/>
      <c r="B126" s="36" t="s">
        <v>15</v>
      </c>
      <c r="C126" s="37"/>
      <c r="D126" s="110"/>
      <c r="E126" s="111"/>
      <c r="F126" s="112"/>
      <c r="G126" s="113"/>
      <c r="H126" s="114"/>
      <c r="I126" s="112"/>
      <c r="J126" s="110"/>
      <c r="K126" s="111"/>
      <c r="L126" s="110"/>
      <c r="M126" s="111"/>
      <c r="N126" s="110"/>
      <c r="O126" s="111"/>
      <c r="P126" s="113"/>
      <c r="Q126" s="114"/>
      <c r="R126" s="113"/>
      <c r="S126" s="114"/>
      <c r="T126" s="110"/>
      <c r="U126" s="111"/>
      <c r="V126" s="112">
        <f t="shared" si="32"/>
        <v>0</v>
      </c>
      <c r="W126" s="115">
        <f t="shared" si="34"/>
        <v>0</v>
      </c>
      <c r="X126" s="116">
        <f t="shared" si="33"/>
        <v>0</v>
      </c>
    </row>
    <row r="127" spans="1:24">
      <c r="A127" s="6" t="s">
        <v>10</v>
      </c>
      <c r="B127" s="36" t="s">
        <v>2</v>
      </c>
      <c r="C127" s="37"/>
      <c r="D127" s="113"/>
      <c r="E127" s="114"/>
      <c r="F127" s="112"/>
      <c r="G127" s="113"/>
      <c r="H127" s="114"/>
      <c r="I127" s="112"/>
      <c r="J127" s="110"/>
      <c r="K127" s="111"/>
      <c r="L127" s="110"/>
      <c r="M127" s="111"/>
      <c r="N127" s="110"/>
      <c r="O127" s="111"/>
      <c r="P127" s="113"/>
      <c r="Q127" s="114"/>
      <c r="R127" s="113"/>
      <c r="S127" s="114"/>
      <c r="T127" s="110"/>
      <c r="U127" s="111"/>
      <c r="V127" s="112">
        <f t="shared" si="32"/>
        <v>0</v>
      </c>
      <c r="W127" s="115">
        <f t="shared" si="34"/>
        <v>0</v>
      </c>
      <c r="X127" s="116">
        <f t="shared" si="33"/>
        <v>0</v>
      </c>
    </row>
    <row r="128" spans="1:24">
      <c r="A128" s="7"/>
      <c r="B128" s="36" t="s">
        <v>15</v>
      </c>
      <c r="C128" s="37"/>
      <c r="D128" s="110"/>
      <c r="E128" s="111"/>
      <c r="F128" s="112"/>
      <c r="G128" s="113"/>
      <c r="H128" s="114"/>
      <c r="I128" s="112"/>
      <c r="J128" s="110"/>
      <c r="K128" s="111"/>
      <c r="L128" s="110"/>
      <c r="M128" s="111"/>
      <c r="N128" s="110"/>
      <c r="O128" s="111"/>
      <c r="P128" s="113"/>
      <c r="Q128" s="114"/>
      <c r="R128" s="113"/>
      <c r="S128" s="114"/>
      <c r="T128" s="110"/>
      <c r="U128" s="111"/>
      <c r="V128" s="112">
        <f t="shared" si="32"/>
        <v>0</v>
      </c>
      <c r="W128" s="115">
        <f t="shared" si="34"/>
        <v>0</v>
      </c>
      <c r="X128" s="116">
        <f t="shared" si="33"/>
        <v>0</v>
      </c>
    </row>
    <row r="129" spans="1:24">
      <c r="A129" s="6" t="s">
        <v>11</v>
      </c>
      <c r="B129" s="36" t="s">
        <v>2</v>
      </c>
      <c r="C129" s="37"/>
      <c r="D129" s="113"/>
      <c r="E129" s="114"/>
      <c r="F129" s="112"/>
      <c r="G129" s="113"/>
      <c r="H129" s="114"/>
      <c r="I129" s="112"/>
      <c r="J129" s="110"/>
      <c r="K129" s="111"/>
      <c r="L129" s="110"/>
      <c r="M129" s="111"/>
      <c r="N129" s="110"/>
      <c r="O129" s="111"/>
      <c r="P129" s="113"/>
      <c r="Q129" s="114"/>
      <c r="R129" s="113"/>
      <c r="S129" s="114"/>
      <c r="T129" s="110"/>
      <c r="U129" s="111"/>
      <c r="V129" s="112">
        <f t="shared" si="32"/>
        <v>0</v>
      </c>
      <c r="W129" s="115">
        <f t="shared" si="34"/>
        <v>0</v>
      </c>
      <c r="X129" s="116">
        <f t="shared" si="33"/>
        <v>0</v>
      </c>
    </row>
    <row r="130" spans="1:24">
      <c r="A130" s="7"/>
      <c r="B130" s="36" t="s">
        <v>15</v>
      </c>
      <c r="C130" s="37"/>
      <c r="D130" s="110"/>
      <c r="E130" s="111"/>
      <c r="F130" s="112"/>
      <c r="G130" s="113"/>
      <c r="H130" s="114"/>
      <c r="I130" s="112"/>
      <c r="J130" s="110"/>
      <c r="K130" s="111"/>
      <c r="L130" s="110"/>
      <c r="M130" s="111"/>
      <c r="N130" s="110"/>
      <c r="O130" s="111"/>
      <c r="P130" s="113"/>
      <c r="Q130" s="114"/>
      <c r="R130" s="113"/>
      <c r="S130" s="114"/>
      <c r="T130" s="110"/>
      <c r="U130" s="111"/>
      <c r="V130" s="112">
        <f t="shared" si="32"/>
        <v>0</v>
      </c>
      <c r="W130" s="115">
        <f t="shared" si="34"/>
        <v>0</v>
      </c>
      <c r="X130" s="116">
        <f t="shared" si="33"/>
        <v>0</v>
      </c>
    </row>
    <row r="131" spans="1:24">
      <c r="A131" s="6" t="s">
        <v>12</v>
      </c>
      <c r="B131" s="36" t="s">
        <v>2</v>
      </c>
      <c r="C131" s="37"/>
      <c r="D131" s="113"/>
      <c r="E131" s="114"/>
      <c r="F131" s="112"/>
      <c r="G131" s="113"/>
      <c r="H131" s="114"/>
      <c r="I131" s="112"/>
      <c r="J131" s="110"/>
      <c r="K131" s="111"/>
      <c r="L131" s="110"/>
      <c r="M131" s="111"/>
      <c r="N131" s="110"/>
      <c r="O131" s="111"/>
      <c r="P131" s="113"/>
      <c r="Q131" s="114"/>
      <c r="R131" s="113"/>
      <c r="S131" s="114"/>
      <c r="T131" s="110"/>
      <c r="U131" s="111"/>
      <c r="V131" s="112">
        <f t="shared" si="32"/>
        <v>0</v>
      </c>
      <c r="W131" s="115">
        <f t="shared" si="34"/>
        <v>0</v>
      </c>
      <c r="X131" s="116">
        <f t="shared" si="33"/>
        <v>0</v>
      </c>
    </row>
    <row r="132" spans="1:24">
      <c r="A132" s="7"/>
      <c r="B132" s="36" t="s">
        <v>15</v>
      </c>
      <c r="C132" s="37"/>
      <c r="D132" s="110"/>
      <c r="E132" s="111"/>
      <c r="F132" s="112"/>
      <c r="G132" s="113"/>
      <c r="H132" s="114"/>
      <c r="I132" s="112"/>
      <c r="J132" s="110"/>
      <c r="K132" s="111"/>
      <c r="L132" s="110"/>
      <c r="M132" s="111"/>
      <c r="N132" s="110"/>
      <c r="O132" s="111"/>
      <c r="P132" s="113"/>
      <c r="Q132" s="114"/>
      <c r="R132" s="113"/>
      <c r="S132" s="114"/>
      <c r="T132" s="110"/>
      <c r="U132" s="111"/>
      <c r="V132" s="112">
        <f t="shared" si="32"/>
        <v>0</v>
      </c>
      <c r="W132" s="115">
        <f t="shared" si="34"/>
        <v>0</v>
      </c>
      <c r="X132" s="116">
        <f t="shared" si="33"/>
        <v>0</v>
      </c>
    </row>
    <row r="133" spans="1:24">
      <c r="A133" s="6" t="s">
        <v>13</v>
      </c>
      <c r="B133" s="4" t="s">
        <v>2</v>
      </c>
      <c r="C133" s="4"/>
      <c r="D133" s="113"/>
      <c r="E133" s="114"/>
      <c r="F133" s="112"/>
      <c r="G133" s="113"/>
      <c r="H133" s="114"/>
      <c r="I133" s="112"/>
      <c r="J133" s="110"/>
      <c r="K133" s="111"/>
      <c r="L133" s="110"/>
      <c r="M133" s="111"/>
      <c r="N133" s="110"/>
      <c r="O133" s="111"/>
      <c r="P133" s="113"/>
      <c r="Q133" s="114"/>
      <c r="R133" s="113"/>
      <c r="S133" s="114"/>
      <c r="T133" s="110"/>
      <c r="U133" s="111"/>
      <c r="V133" s="112">
        <f t="shared" si="32"/>
        <v>0</v>
      </c>
      <c r="W133" s="115">
        <f t="shared" si="34"/>
        <v>0</v>
      </c>
      <c r="X133" s="116">
        <f t="shared" si="33"/>
        <v>0</v>
      </c>
    </row>
    <row r="134" spans="1:24" ht="15.75" thickBot="1">
      <c r="A134" s="79"/>
      <c r="B134" s="160" t="s">
        <v>15</v>
      </c>
      <c r="C134" s="161"/>
      <c r="D134" s="146"/>
      <c r="E134" s="147"/>
      <c r="F134" s="125"/>
      <c r="G134" s="159"/>
      <c r="H134" s="162"/>
      <c r="I134" s="125"/>
      <c r="J134" s="146"/>
      <c r="K134" s="147"/>
      <c r="L134" s="146"/>
      <c r="M134" s="147"/>
      <c r="N134" s="146"/>
      <c r="O134" s="147"/>
      <c r="P134" s="159"/>
      <c r="Q134" s="162"/>
      <c r="R134" s="159"/>
      <c r="S134" s="162"/>
      <c r="T134" s="146"/>
      <c r="U134" s="147"/>
      <c r="V134" s="125">
        <f t="shared" si="32"/>
        <v>0</v>
      </c>
      <c r="W134" s="163">
        <f t="shared" si="34"/>
        <v>0</v>
      </c>
      <c r="X134" s="149">
        <f t="shared" si="33"/>
        <v>0</v>
      </c>
    </row>
    <row r="135" spans="1:24">
      <c r="A135" s="19" t="s">
        <v>29</v>
      </c>
      <c r="B135" s="39" t="s">
        <v>2</v>
      </c>
      <c r="C135" s="40"/>
      <c r="D135" s="128">
        <f>D111+D113+D115+D117+D119+D121+D123+D125+D127+D129+D131+D133</f>
        <v>18560</v>
      </c>
      <c r="E135" s="129"/>
      <c r="F135" s="130">
        <f>F111+F113+F115+F117+F119+F121+F123+F125+F127+F129+F131+F133</f>
        <v>802536</v>
      </c>
      <c r="G135" s="130">
        <f>G111+G113+G115+G117+G119+G121+G123+G125+G127+G129+G131+G133</f>
        <v>168</v>
      </c>
      <c r="H135" s="157">
        <f>I111+I113+I115+I117+I119+I121+I123+I125+I127+I129+I131+I133</f>
        <v>694628</v>
      </c>
      <c r="I135" s="130">
        <f>I111+I113+I115+I117+I119+I121+I123+I125+I127+I129+I131+I133</f>
        <v>694628</v>
      </c>
      <c r="J135" s="128">
        <f>J111+J113+J115+J117+J119+J121+J123+J125+J127+J129+J131+J133</f>
        <v>18560</v>
      </c>
      <c r="K135" s="129"/>
      <c r="L135" s="128">
        <f>L111+L113+L115+L117+L119+L121+L123+L125+L127+L129+L131+L133</f>
        <v>69228</v>
      </c>
      <c r="M135" s="129"/>
      <c r="N135" s="128">
        <f>N111+N113+N115+N117+N119+N121+N123+N125+N127+N129+N131+N133</f>
        <v>151</v>
      </c>
      <c r="O135" s="129"/>
      <c r="P135" s="131">
        <f>P111+P113+P115+P117+P119+P121+P123+P125+P127+P129+P131+P133</f>
        <v>106213</v>
      </c>
      <c r="Q135" s="132"/>
      <c r="R135" s="131">
        <f>R111+R113+R115+R117+R119+R121+R123+R125+R127+R129+R131+R133</f>
        <v>151</v>
      </c>
      <c r="S135" s="132"/>
      <c r="T135" s="128">
        <f>T111+T113+T115+T117+T119+T121+T123+T125+T127+T129+T131+T133</f>
        <v>66814</v>
      </c>
      <c r="U135" s="129"/>
      <c r="V135" s="130">
        <f>V111+V113+V115+V117+V119+V121+V123+V125+V127+V129+V131+V133</f>
        <v>1739419</v>
      </c>
      <c r="W135" s="133">
        <f>W111+W113+W115+W117+W119+W121+W123+W125+W127+W129+W131+W133</f>
        <v>101670.03000000001</v>
      </c>
      <c r="X135" s="134">
        <f>X111+X113+X115+X117+X119+X121+X123+X125+X127+X129+X131+X133</f>
        <v>1841089.03</v>
      </c>
    </row>
    <row r="136" spans="1:24">
      <c r="A136" s="24"/>
      <c r="B136" s="36" t="s">
        <v>15</v>
      </c>
      <c r="C136" s="37"/>
      <c r="D136" s="135">
        <f>D112+D114+D116+D118+D120+D122+E124+D126+D128+D130+D132+D134</f>
        <v>91400</v>
      </c>
      <c r="E136" s="136"/>
      <c r="F136" s="137">
        <f>F112+F114+F116+F118+F120+F122+F124+F126+F128+F130+F132+F134</f>
        <v>3952136</v>
      </c>
      <c r="G136" s="137">
        <f>G112+G114+G116+G118+G120+G122+G124+G126+G128+G130+G132+G134</f>
        <v>932</v>
      </c>
      <c r="H136" s="139"/>
      <c r="I136" s="137">
        <f>I112+I114+I116+I118+I120+I122+I124+I126+I128+I130+I132+I134</f>
        <v>3853540</v>
      </c>
      <c r="J136" s="135">
        <f>J112+J114+J116+J118+J120+J122+J124+J126+J128+J130+J132+J134</f>
        <v>91400</v>
      </c>
      <c r="K136" s="136"/>
      <c r="L136" s="135">
        <f>L112+L114+L116+L118+L120+L122+L124+L126+L128+L130+L132+L134</f>
        <v>340924</v>
      </c>
      <c r="M136" s="136"/>
      <c r="N136" s="135">
        <f>N112+N114+N116+N118+N120+N122+N124+N126+N128+N130+N132+N134</f>
        <v>56</v>
      </c>
      <c r="O136" s="136"/>
      <c r="P136" s="138">
        <f>P112+P114+P116+P118+P120+P122+P124+P126+P128+P130+P132+P134</f>
        <v>39391</v>
      </c>
      <c r="Q136" s="139"/>
      <c r="R136" s="138">
        <f>R112+R114+R116+R118+R120+R122+R124+R126+R128+R130+R132+R134</f>
        <v>56</v>
      </c>
      <c r="S136" s="139"/>
      <c r="T136" s="135">
        <f>T112+T114+T116+T118+T120+T122+T124+T126+T128+T130+T132+T134</f>
        <v>24857</v>
      </c>
      <c r="U136" s="136"/>
      <c r="V136" s="137">
        <f>V112+V114+V116+V118+V120+V122+V124+V126+V128+V130+V132+V134</f>
        <v>8210848</v>
      </c>
      <c r="W136" s="140">
        <f>W112+W114+W116+W118+W120+W122+W124+W126+W128+W130+W132+W134</f>
        <v>416010.94000000006</v>
      </c>
      <c r="X136" s="141">
        <f>X112+X114+X116+X118+X120+X122+X124+X126+X128+X130+X132+X134</f>
        <v>8626858.9400000013</v>
      </c>
    </row>
    <row r="137" spans="1:24" ht="15.75" thickBot="1">
      <c r="A137" s="25"/>
      <c r="B137" s="50" t="s">
        <v>32</v>
      </c>
      <c r="C137" s="51"/>
      <c r="D137" s="150">
        <f>SUM(D135:D136)</f>
        <v>109960</v>
      </c>
      <c r="E137" s="151"/>
      <c r="F137" s="142">
        <f>SUM(F135:F136)</f>
        <v>4754672</v>
      </c>
      <c r="G137" s="142">
        <f>SUM(G135:G136)</f>
        <v>1100</v>
      </c>
      <c r="H137" s="158">
        <f t="shared" ref="H137" si="35">SUM(H135:H136)</f>
        <v>694628</v>
      </c>
      <c r="I137" s="151"/>
      <c r="J137" s="150">
        <f t="shared" ref="J137" si="36">SUM(J135:J136)</f>
        <v>109960</v>
      </c>
      <c r="K137" s="151"/>
      <c r="L137" s="150">
        <f t="shared" ref="L137" si="37">SUM(L135:L136)</f>
        <v>410152</v>
      </c>
      <c r="M137" s="151"/>
      <c r="N137" s="150">
        <f t="shared" ref="N137" si="38">SUM(N135:N136)</f>
        <v>207</v>
      </c>
      <c r="O137" s="151"/>
      <c r="P137" s="150">
        <f t="shared" ref="P137" si="39">SUM(P135:P136)</f>
        <v>145604</v>
      </c>
      <c r="Q137" s="151"/>
      <c r="R137" s="150">
        <f t="shared" ref="R137" si="40">SUM(R135:R136)</f>
        <v>207</v>
      </c>
      <c r="S137" s="151"/>
      <c r="T137" s="150">
        <f t="shared" ref="T137" si="41">SUM(T135:T136)</f>
        <v>91671</v>
      </c>
      <c r="U137" s="151"/>
      <c r="V137" s="142">
        <f>SUM(V135:V136)</f>
        <v>9950267</v>
      </c>
      <c r="W137" s="143">
        <f>SUM(W135:W136)</f>
        <v>517680.97000000009</v>
      </c>
      <c r="X137" s="144">
        <f>SUM(X135:X136)</f>
        <v>10467947.970000001</v>
      </c>
    </row>
  </sheetData>
  <mergeCells count="650">
    <mergeCell ref="B137:C137"/>
    <mergeCell ref="D27:E27"/>
    <mergeCell ref="D28:E28"/>
    <mergeCell ref="D29:E29"/>
    <mergeCell ref="D30:E30"/>
    <mergeCell ref="D31:E31"/>
    <mergeCell ref="D32:E32"/>
    <mergeCell ref="D33:E33"/>
    <mergeCell ref="B33:C33"/>
    <mergeCell ref="J98:K98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T24:U24"/>
    <mergeCell ref="T25:U25"/>
    <mergeCell ref="T26:U26"/>
    <mergeCell ref="T27:U27"/>
    <mergeCell ref="T28:U28"/>
    <mergeCell ref="T29:U29"/>
    <mergeCell ref="T30:U30"/>
    <mergeCell ref="T31:U31"/>
    <mergeCell ref="T32:U32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6:U6"/>
    <mergeCell ref="T7:U7"/>
    <mergeCell ref="T8:U8"/>
    <mergeCell ref="T9:U9"/>
    <mergeCell ref="T10:U10"/>
    <mergeCell ref="T11:U11"/>
    <mergeCell ref="T12:U12"/>
    <mergeCell ref="T13:U13"/>
    <mergeCell ref="T14:U14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D137:E137"/>
    <mergeCell ref="H137:I137"/>
    <mergeCell ref="N137:O137"/>
    <mergeCell ref="P137:Q137"/>
    <mergeCell ref="R137:S137"/>
    <mergeCell ref="J33:K33"/>
    <mergeCell ref="L33:M33"/>
    <mergeCell ref="N33:O33"/>
    <mergeCell ref="T33:U33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T97:U97"/>
    <mergeCell ref="T98:U98"/>
    <mergeCell ref="T99:U99"/>
    <mergeCell ref="T100:U100"/>
    <mergeCell ref="D90:E90"/>
    <mergeCell ref="D92:E92"/>
    <mergeCell ref="D94:E94"/>
    <mergeCell ref="D96:E96"/>
    <mergeCell ref="D109:E110"/>
    <mergeCell ref="L98:M98"/>
    <mergeCell ref="L99:M99"/>
    <mergeCell ref="L100:M100"/>
    <mergeCell ref="N100:O100"/>
    <mergeCell ref="T74:U74"/>
    <mergeCell ref="T75:U75"/>
    <mergeCell ref="T76:U76"/>
    <mergeCell ref="T77:U77"/>
    <mergeCell ref="T78:U78"/>
    <mergeCell ref="T79:U79"/>
    <mergeCell ref="T80:U80"/>
    <mergeCell ref="T81:U81"/>
    <mergeCell ref="T82:U82"/>
    <mergeCell ref="T83:U83"/>
    <mergeCell ref="T84:U84"/>
    <mergeCell ref="T85:U85"/>
    <mergeCell ref="T86:U86"/>
    <mergeCell ref="T87:U87"/>
    <mergeCell ref="T88:U88"/>
    <mergeCell ref="T89:U89"/>
    <mergeCell ref="T90:U90"/>
    <mergeCell ref="T91:U91"/>
    <mergeCell ref="T92:U92"/>
    <mergeCell ref="T93:U93"/>
    <mergeCell ref="T94:U94"/>
    <mergeCell ref="T95:U95"/>
    <mergeCell ref="T96:U96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8:O88"/>
    <mergeCell ref="N89:O89"/>
    <mergeCell ref="N90:O90"/>
    <mergeCell ref="N132:O132"/>
    <mergeCell ref="N133:O133"/>
    <mergeCell ref="N134:O134"/>
    <mergeCell ref="N135:O135"/>
    <mergeCell ref="N136:O136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125:U125"/>
    <mergeCell ref="T126:U126"/>
    <mergeCell ref="T127:U127"/>
    <mergeCell ref="T128:U128"/>
    <mergeCell ref="T129:U129"/>
    <mergeCell ref="L134:M134"/>
    <mergeCell ref="L135:M135"/>
    <mergeCell ref="L136:M136"/>
    <mergeCell ref="L137:M137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N119:O119"/>
    <mergeCell ref="N120:O120"/>
    <mergeCell ref="N121:O121"/>
    <mergeCell ref="N122:O122"/>
    <mergeCell ref="N123:O123"/>
    <mergeCell ref="N125:O125"/>
    <mergeCell ref="N126:O126"/>
    <mergeCell ref="N127:O127"/>
    <mergeCell ref="N128:O128"/>
    <mergeCell ref="N129:O129"/>
    <mergeCell ref="N130:O130"/>
    <mergeCell ref="N131:O131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11:M111"/>
    <mergeCell ref="L112:M112"/>
    <mergeCell ref="L113:M113"/>
    <mergeCell ref="L114:M114"/>
    <mergeCell ref="L115:M115"/>
    <mergeCell ref="L116:M116"/>
    <mergeCell ref="L117:M117"/>
    <mergeCell ref="L118:M118"/>
    <mergeCell ref="L119:M119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D125:E125"/>
    <mergeCell ref="D126:E126"/>
    <mergeCell ref="D128:E128"/>
    <mergeCell ref="D130:E130"/>
    <mergeCell ref="D132:E132"/>
    <mergeCell ref="D134:E134"/>
    <mergeCell ref="D135:E135"/>
    <mergeCell ref="D136:E136"/>
    <mergeCell ref="J111:K111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5:K125"/>
    <mergeCell ref="J126:K126"/>
    <mergeCell ref="J127:K127"/>
    <mergeCell ref="J128:K128"/>
    <mergeCell ref="D119:E119"/>
    <mergeCell ref="D120:E120"/>
    <mergeCell ref="D121:E121"/>
    <mergeCell ref="D122:E122"/>
    <mergeCell ref="D123:E123"/>
    <mergeCell ref="D124:E124"/>
    <mergeCell ref="J124:K124"/>
    <mergeCell ref="L124:M124"/>
    <mergeCell ref="N124:O124"/>
    <mergeCell ref="L120:M120"/>
    <mergeCell ref="L121:M121"/>
    <mergeCell ref="L122:M122"/>
    <mergeCell ref="L123:M123"/>
    <mergeCell ref="D111:E111"/>
    <mergeCell ref="D112:E112"/>
    <mergeCell ref="J112:K112"/>
    <mergeCell ref="D113:E113"/>
    <mergeCell ref="D114:E114"/>
    <mergeCell ref="D115:E115"/>
    <mergeCell ref="D116:E116"/>
    <mergeCell ref="D117:E117"/>
    <mergeCell ref="D118:E118"/>
    <mergeCell ref="X72:X73"/>
    <mergeCell ref="A109:C110"/>
    <mergeCell ref="F109:F110"/>
    <mergeCell ref="G109:G110"/>
    <mergeCell ref="I109:I110"/>
    <mergeCell ref="J109:K110"/>
    <mergeCell ref="L109:M110"/>
    <mergeCell ref="N109:O110"/>
    <mergeCell ref="P109:P110"/>
    <mergeCell ref="R109:R110"/>
    <mergeCell ref="T109:U110"/>
    <mergeCell ref="V109:V110"/>
    <mergeCell ref="W109:W110"/>
    <mergeCell ref="X109:X110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J99:K99"/>
    <mergeCell ref="J100:K100"/>
    <mergeCell ref="D72:E73"/>
    <mergeCell ref="F72:F73"/>
    <mergeCell ref="G72:G73"/>
    <mergeCell ref="I72:I73"/>
    <mergeCell ref="J72:K73"/>
    <mergeCell ref="L72:M73"/>
    <mergeCell ref="N72:O73"/>
    <mergeCell ref="P72:P73"/>
    <mergeCell ref="R72:R73"/>
    <mergeCell ref="T72:U73"/>
    <mergeCell ref="V72:V73"/>
    <mergeCell ref="W72:W73"/>
    <mergeCell ref="D100:E100"/>
    <mergeCell ref="D88:E88"/>
    <mergeCell ref="D89:E89"/>
    <mergeCell ref="D91:E91"/>
    <mergeCell ref="D93:E93"/>
    <mergeCell ref="D95:E95"/>
    <mergeCell ref="D97:E97"/>
    <mergeCell ref="D98:E98"/>
    <mergeCell ref="D99:E99"/>
    <mergeCell ref="D87:E87"/>
    <mergeCell ref="N87:O87"/>
    <mergeCell ref="D76:E76"/>
    <mergeCell ref="D79:E79"/>
    <mergeCell ref="D80:E80"/>
    <mergeCell ref="D85:E85"/>
    <mergeCell ref="D86:E86"/>
    <mergeCell ref="D75:E75"/>
    <mergeCell ref="D77:E77"/>
    <mergeCell ref="D78:E78"/>
    <mergeCell ref="D74:E74"/>
    <mergeCell ref="D84:E84"/>
    <mergeCell ref="D83:E83"/>
    <mergeCell ref="D82:E82"/>
    <mergeCell ref="D81:E81"/>
    <mergeCell ref="T39:U39"/>
    <mergeCell ref="A40:A41"/>
    <mergeCell ref="D40:E40"/>
    <mergeCell ref="G40:H40"/>
    <mergeCell ref="J40:K40"/>
    <mergeCell ref="L40:M40"/>
    <mergeCell ref="N40:O40"/>
    <mergeCell ref="P40:Q40"/>
    <mergeCell ref="R40:S40"/>
    <mergeCell ref="T40:U40"/>
    <mergeCell ref="B39:C39"/>
    <mergeCell ref="D39:E39"/>
    <mergeCell ref="G39:H39"/>
    <mergeCell ref="J39:K39"/>
    <mergeCell ref="L39:M39"/>
    <mergeCell ref="N39:O39"/>
    <mergeCell ref="P39:Q39"/>
    <mergeCell ref="P41:Q41"/>
    <mergeCell ref="R41:S41"/>
    <mergeCell ref="T41:U41"/>
    <mergeCell ref="A42:A43"/>
    <mergeCell ref="D42:E42"/>
    <mergeCell ref="G42:H42"/>
    <mergeCell ref="J42:K42"/>
    <mergeCell ref="L42:M42"/>
    <mergeCell ref="N42:O42"/>
    <mergeCell ref="P42:Q42"/>
    <mergeCell ref="B41:C41"/>
    <mergeCell ref="D41:E41"/>
    <mergeCell ref="G41:H41"/>
    <mergeCell ref="J41:K41"/>
    <mergeCell ref="L41:M41"/>
    <mergeCell ref="N41:O41"/>
    <mergeCell ref="R42:S42"/>
    <mergeCell ref="T42:U42"/>
    <mergeCell ref="B43:C43"/>
    <mergeCell ref="D43:E43"/>
    <mergeCell ref="G43:H43"/>
    <mergeCell ref="J43:K43"/>
    <mergeCell ref="L43:M43"/>
    <mergeCell ref="N43:O43"/>
    <mergeCell ref="P43:Q43"/>
    <mergeCell ref="R43:S43"/>
    <mergeCell ref="T43:U43"/>
    <mergeCell ref="A44:A45"/>
    <mergeCell ref="B44:C44"/>
    <mergeCell ref="D44:E44"/>
    <mergeCell ref="G44:H44"/>
    <mergeCell ref="J44:K44"/>
    <mergeCell ref="L44:M44"/>
    <mergeCell ref="N44:O44"/>
    <mergeCell ref="P44:Q44"/>
    <mergeCell ref="R44:S44"/>
    <mergeCell ref="T44:U44"/>
    <mergeCell ref="B45:C45"/>
    <mergeCell ref="D45:E45"/>
    <mergeCell ref="G45:H45"/>
    <mergeCell ref="J45:K45"/>
    <mergeCell ref="L45:M45"/>
    <mergeCell ref="N45:O45"/>
    <mergeCell ref="P45:Q45"/>
    <mergeCell ref="R45:S45"/>
    <mergeCell ref="T45:U45"/>
    <mergeCell ref="N46:O46"/>
    <mergeCell ref="P46:Q46"/>
    <mergeCell ref="R46:S46"/>
    <mergeCell ref="T46:U46"/>
    <mergeCell ref="B47:C47"/>
    <mergeCell ref="D47:E47"/>
    <mergeCell ref="G47:H47"/>
    <mergeCell ref="J47:K47"/>
    <mergeCell ref="L47:M47"/>
    <mergeCell ref="N47:O47"/>
    <mergeCell ref="B46:C46"/>
    <mergeCell ref="D46:E46"/>
    <mergeCell ref="G46:H46"/>
    <mergeCell ref="J46:K46"/>
    <mergeCell ref="L46:M46"/>
    <mergeCell ref="P47:Q47"/>
    <mergeCell ref="R47:S47"/>
    <mergeCell ref="T47:U47"/>
    <mergeCell ref="A48:A49"/>
    <mergeCell ref="B48:C48"/>
    <mergeCell ref="D48:E48"/>
    <mergeCell ref="G48:H48"/>
    <mergeCell ref="J48:K48"/>
    <mergeCell ref="L48:M48"/>
    <mergeCell ref="N48:O48"/>
    <mergeCell ref="A46:A47"/>
    <mergeCell ref="P48:Q48"/>
    <mergeCell ref="R48:S48"/>
    <mergeCell ref="T48:U48"/>
    <mergeCell ref="B49:C49"/>
    <mergeCell ref="D49:E49"/>
    <mergeCell ref="G49:H49"/>
    <mergeCell ref="J49:K49"/>
    <mergeCell ref="L49:M49"/>
    <mergeCell ref="N49:O49"/>
    <mergeCell ref="P49:Q49"/>
    <mergeCell ref="R49:S49"/>
    <mergeCell ref="T49:U49"/>
    <mergeCell ref="A50:A51"/>
    <mergeCell ref="B50:C50"/>
    <mergeCell ref="D50:E50"/>
    <mergeCell ref="G50:H50"/>
    <mergeCell ref="J50:K50"/>
    <mergeCell ref="L50:M50"/>
    <mergeCell ref="N50:O50"/>
    <mergeCell ref="P50:Q50"/>
    <mergeCell ref="R50:S50"/>
    <mergeCell ref="T50:U50"/>
    <mergeCell ref="B51:C51"/>
    <mergeCell ref="D51:E51"/>
    <mergeCell ref="G51:H51"/>
    <mergeCell ref="J51:K51"/>
    <mergeCell ref="L51:M51"/>
    <mergeCell ref="N51:O51"/>
    <mergeCell ref="P51:Q51"/>
    <mergeCell ref="R51:S51"/>
    <mergeCell ref="T51:U51"/>
    <mergeCell ref="A52:A53"/>
    <mergeCell ref="B52:C52"/>
    <mergeCell ref="D52:E52"/>
    <mergeCell ref="G52:H52"/>
    <mergeCell ref="J52:K52"/>
    <mergeCell ref="L52:M52"/>
    <mergeCell ref="N52:O52"/>
    <mergeCell ref="P52:Q52"/>
    <mergeCell ref="R52:S52"/>
    <mergeCell ref="A54:A55"/>
    <mergeCell ref="B54:C54"/>
    <mergeCell ref="D54:E54"/>
    <mergeCell ref="G54:H54"/>
    <mergeCell ref="J54:K54"/>
    <mergeCell ref="L54:M54"/>
    <mergeCell ref="T52:U52"/>
    <mergeCell ref="B53:C53"/>
    <mergeCell ref="D53:E53"/>
    <mergeCell ref="G53:H53"/>
    <mergeCell ref="J53:K53"/>
    <mergeCell ref="L53:M53"/>
    <mergeCell ref="N53:O53"/>
    <mergeCell ref="P53:Q53"/>
    <mergeCell ref="R53:S53"/>
    <mergeCell ref="T53:U53"/>
    <mergeCell ref="N54:O54"/>
    <mergeCell ref="P54:Q54"/>
    <mergeCell ref="R54:S54"/>
    <mergeCell ref="T54:U54"/>
    <mergeCell ref="B55:C55"/>
    <mergeCell ref="D55:E55"/>
    <mergeCell ref="G55:H55"/>
    <mergeCell ref="J55:K55"/>
    <mergeCell ref="L55:M55"/>
    <mergeCell ref="N55:O55"/>
    <mergeCell ref="P55:Q55"/>
    <mergeCell ref="R55:S55"/>
    <mergeCell ref="T55:U55"/>
    <mergeCell ref="B56:C56"/>
    <mergeCell ref="D56:E56"/>
    <mergeCell ref="G56:H56"/>
    <mergeCell ref="J56:K56"/>
    <mergeCell ref="L56:M56"/>
    <mergeCell ref="N56:O56"/>
    <mergeCell ref="P56:Q56"/>
    <mergeCell ref="R56:S56"/>
    <mergeCell ref="T56:U56"/>
    <mergeCell ref="A57:A58"/>
    <mergeCell ref="B57:C57"/>
    <mergeCell ref="D57:E57"/>
    <mergeCell ref="G57:H57"/>
    <mergeCell ref="J57:K57"/>
    <mergeCell ref="L57:M57"/>
    <mergeCell ref="N57:O57"/>
    <mergeCell ref="P57:Q57"/>
    <mergeCell ref="R57:S57"/>
    <mergeCell ref="T57:U57"/>
    <mergeCell ref="B58:C58"/>
    <mergeCell ref="D58:E58"/>
    <mergeCell ref="G58:H58"/>
    <mergeCell ref="J58:K58"/>
    <mergeCell ref="L58:M58"/>
    <mergeCell ref="N58:O58"/>
    <mergeCell ref="P58:Q58"/>
    <mergeCell ref="R58:S58"/>
    <mergeCell ref="T58:U58"/>
    <mergeCell ref="A59:A60"/>
    <mergeCell ref="B59:C59"/>
    <mergeCell ref="D59:E59"/>
    <mergeCell ref="G59:H59"/>
    <mergeCell ref="J59:K59"/>
    <mergeCell ref="L59:M59"/>
    <mergeCell ref="N59:O59"/>
    <mergeCell ref="P59:Q59"/>
    <mergeCell ref="R59:S59"/>
    <mergeCell ref="T59:U59"/>
    <mergeCell ref="B60:C60"/>
    <mergeCell ref="D60:E60"/>
    <mergeCell ref="G60:H60"/>
    <mergeCell ref="J60:K60"/>
    <mergeCell ref="L60:M60"/>
    <mergeCell ref="N60:O60"/>
    <mergeCell ref="P60:Q60"/>
    <mergeCell ref="R60:S60"/>
    <mergeCell ref="T60:U60"/>
    <mergeCell ref="N61:O61"/>
    <mergeCell ref="P61:Q61"/>
    <mergeCell ref="R61:S61"/>
    <mergeCell ref="T61:U61"/>
    <mergeCell ref="B62:C62"/>
    <mergeCell ref="D62:E62"/>
    <mergeCell ref="G62:H62"/>
    <mergeCell ref="J62:K62"/>
    <mergeCell ref="L62:M62"/>
    <mergeCell ref="N62:O62"/>
    <mergeCell ref="B61:C61"/>
    <mergeCell ref="D61:E61"/>
    <mergeCell ref="G61:H61"/>
    <mergeCell ref="J61:K61"/>
    <mergeCell ref="L61:M61"/>
    <mergeCell ref="P62:Q62"/>
    <mergeCell ref="R62:S62"/>
    <mergeCell ref="T62:U62"/>
    <mergeCell ref="A63:A64"/>
    <mergeCell ref="D63:E63"/>
    <mergeCell ref="G63:H63"/>
    <mergeCell ref="J63:K63"/>
    <mergeCell ref="L63:M63"/>
    <mergeCell ref="N63:O63"/>
    <mergeCell ref="P63:Q63"/>
    <mergeCell ref="A61:A62"/>
    <mergeCell ref="R63:S63"/>
    <mergeCell ref="T63:U63"/>
    <mergeCell ref="B64:C64"/>
    <mergeCell ref="D64:E64"/>
    <mergeCell ref="G64:H64"/>
    <mergeCell ref="J64:K64"/>
    <mergeCell ref="L64:M64"/>
    <mergeCell ref="N64:O64"/>
    <mergeCell ref="P64:Q64"/>
    <mergeCell ref="R64:S64"/>
    <mergeCell ref="T64:U64"/>
    <mergeCell ref="B65:C65"/>
    <mergeCell ref="D65:E65"/>
    <mergeCell ref="J65:K65"/>
    <mergeCell ref="L65:M65"/>
    <mergeCell ref="N65:O65"/>
    <mergeCell ref="T65:U65"/>
    <mergeCell ref="T66:U66"/>
    <mergeCell ref="B67:C67"/>
    <mergeCell ref="D67:E67"/>
    <mergeCell ref="J67:K67"/>
    <mergeCell ref="L67:M67"/>
    <mergeCell ref="N67:O67"/>
    <mergeCell ref="T67:U67"/>
    <mergeCell ref="B66:C66"/>
    <mergeCell ref="D66:E66"/>
    <mergeCell ref="J66:K66"/>
    <mergeCell ref="L66:M66"/>
    <mergeCell ref="N66:O66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2"/>
  <sheetViews>
    <sheetView topLeftCell="D10" workbookViewId="0">
      <selection activeCell="E3" sqref="E3"/>
    </sheetView>
  </sheetViews>
  <sheetFormatPr defaultRowHeight="15"/>
  <sheetData>
    <row r="1" spans="1:24" ht="18.75">
      <c r="J1" s="2" t="s">
        <v>0</v>
      </c>
    </row>
    <row r="3" spans="1:24" ht="15.75" thickBot="1">
      <c r="A3" s="1"/>
      <c r="B3" s="1"/>
      <c r="D3" s="12"/>
      <c r="E3" s="12"/>
      <c r="F3" s="12"/>
      <c r="G3" s="12"/>
      <c r="H3" s="12"/>
      <c r="I3" s="12"/>
      <c r="J3" s="13"/>
      <c r="K3" s="1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30">
      <c r="A4" s="19"/>
      <c r="B4" s="62"/>
      <c r="C4" s="62"/>
      <c r="D4" s="61" t="s">
        <v>16</v>
      </c>
      <c r="E4" s="61"/>
      <c r="F4" s="20" t="s">
        <v>17</v>
      </c>
      <c r="G4" s="61" t="s">
        <v>18</v>
      </c>
      <c r="H4" s="61"/>
      <c r="I4" s="21" t="s">
        <v>19</v>
      </c>
      <c r="J4" s="61" t="s">
        <v>20</v>
      </c>
      <c r="K4" s="61"/>
      <c r="L4" s="61" t="s">
        <v>22</v>
      </c>
      <c r="M4" s="61"/>
      <c r="N4" s="61" t="s">
        <v>21</v>
      </c>
      <c r="O4" s="61"/>
      <c r="P4" s="61" t="s">
        <v>23</v>
      </c>
      <c r="Q4" s="61"/>
      <c r="R4" s="20" t="s">
        <v>25</v>
      </c>
      <c r="S4" s="21"/>
      <c r="T4" s="61" t="s">
        <v>24</v>
      </c>
      <c r="U4" s="61"/>
      <c r="V4" s="21" t="s">
        <v>27</v>
      </c>
      <c r="W4" s="22" t="s">
        <v>28</v>
      </c>
      <c r="X4" s="23" t="s">
        <v>14</v>
      </c>
    </row>
    <row r="5" spans="1:24">
      <c r="A5" s="60" t="s">
        <v>1</v>
      </c>
      <c r="B5" s="3" t="s">
        <v>2</v>
      </c>
      <c r="C5" s="3"/>
      <c r="D5" s="59">
        <v>4640</v>
      </c>
      <c r="E5" s="59"/>
      <c r="F5" s="9">
        <v>192560</v>
      </c>
      <c r="G5" s="59">
        <v>42</v>
      </c>
      <c r="H5" s="59"/>
      <c r="I5" s="9">
        <v>166656</v>
      </c>
      <c r="J5" s="59">
        <v>4640</v>
      </c>
      <c r="K5" s="59"/>
      <c r="L5" s="59">
        <v>16611</v>
      </c>
      <c r="M5" s="59"/>
      <c r="N5" s="59">
        <v>53</v>
      </c>
      <c r="O5" s="59"/>
      <c r="P5" s="59">
        <v>35775</v>
      </c>
      <c r="Q5" s="59"/>
      <c r="R5" s="59">
        <v>53</v>
      </c>
      <c r="S5" s="59"/>
      <c r="T5" s="59">
        <v>22679</v>
      </c>
      <c r="U5" s="59"/>
      <c r="V5" s="9">
        <f t="shared" ref="V5:V29" si="0">F5+I5+L5+P5+T5</f>
        <v>434281</v>
      </c>
      <c r="W5" s="14">
        <f>(F5*0.05)+(I5*0.05)+(L5*0.05)+(P5*0.05)+(T5*0.25)</f>
        <v>26249.850000000002</v>
      </c>
      <c r="X5" s="15">
        <f>V5+W5</f>
        <v>460530.85</v>
      </c>
    </row>
    <row r="6" spans="1:24">
      <c r="A6" s="60"/>
      <c r="B6" s="55" t="s">
        <v>15</v>
      </c>
      <c r="C6" s="55"/>
      <c r="D6" s="59">
        <v>22850</v>
      </c>
      <c r="E6" s="59"/>
      <c r="F6" s="9">
        <v>948275</v>
      </c>
      <c r="G6" s="59">
        <v>233</v>
      </c>
      <c r="H6" s="59"/>
      <c r="I6" s="9">
        <v>924544</v>
      </c>
      <c r="J6" s="59">
        <v>22850</v>
      </c>
      <c r="K6" s="59"/>
      <c r="L6" s="59">
        <v>81803</v>
      </c>
      <c r="M6" s="59"/>
      <c r="N6" s="59">
        <v>39</v>
      </c>
      <c r="O6" s="59"/>
      <c r="P6" s="59">
        <v>26325</v>
      </c>
      <c r="Q6" s="59"/>
      <c r="R6" s="59">
        <v>39</v>
      </c>
      <c r="S6" s="59"/>
      <c r="T6" s="59">
        <v>16688</v>
      </c>
      <c r="U6" s="59"/>
      <c r="V6" s="9">
        <f t="shared" si="0"/>
        <v>1997635</v>
      </c>
      <c r="W6" s="14">
        <f t="shared" ref="W6:W29" si="1">(F6*0.05)+(I6*0.05)+(L6*0.05)+(P6*0.05)+(T6*0.25)</f>
        <v>103219.35</v>
      </c>
      <c r="X6" s="15">
        <f t="shared" ref="X6:X29" si="2">V6+W6</f>
        <v>2100854.35</v>
      </c>
    </row>
    <row r="7" spans="1:24">
      <c r="A7" s="60" t="s">
        <v>3</v>
      </c>
      <c r="B7" s="3" t="s">
        <v>2</v>
      </c>
      <c r="C7" s="3"/>
      <c r="D7" s="59">
        <v>4640</v>
      </c>
      <c r="E7" s="59"/>
      <c r="F7" s="9">
        <v>192560</v>
      </c>
      <c r="G7" s="59">
        <v>42</v>
      </c>
      <c r="H7" s="59"/>
      <c r="I7" s="9">
        <v>166656</v>
      </c>
      <c r="J7" s="59">
        <v>4640</v>
      </c>
      <c r="K7" s="59"/>
      <c r="L7" s="59">
        <v>16611</v>
      </c>
      <c r="M7" s="59"/>
      <c r="N7" s="59">
        <v>43</v>
      </c>
      <c r="O7" s="59"/>
      <c r="P7" s="59">
        <v>675</v>
      </c>
      <c r="Q7" s="59"/>
      <c r="R7" s="59">
        <v>43</v>
      </c>
      <c r="S7" s="59"/>
      <c r="T7" s="59">
        <v>18400</v>
      </c>
      <c r="U7" s="59"/>
      <c r="V7" s="9">
        <f t="shared" si="0"/>
        <v>394902</v>
      </c>
      <c r="W7" s="14">
        <f t="shared" si="1"/>
        <v>23425.100000000002</v>
      </c>
      <c r="X7" s="15">
        <f t="shared" si="2"/>
        <v>418327.1</v>
      </c>
    </row>
    <row r="8" spans="1:24">
      <c r="A8" s="60"/>
      <c r="B8" s="55" t="s">
        <v>15</v>
      </c>
      <c r="C8" s="55"/>
      <c r="D8" s="59">
        <v>22850</v>
      </c>
      <c r="E8" s="59"/>
      <c r="F8" s="9">
        <v>948275</v>
      </c>
      <c r="G8" s="59">
        <v>233</v>
      </c>
      <c r="H8" s="59"/>
      <c r="I8" s="9">
        <v>924544</v>
      </c>
      <c r="J8" s="59">
        <v>22850</v>
      </c>
      <c r="K8" s="59"/>
      <c r="L8" s="59">
        <v>81803</v>
      </c>
      <c r="M8" s="59"/>
      <c r="N8" s="59">
        <v>46</v>
      </c>
      <c r="O8" s="59"/>
      <c r="P8" s="59">
        <v>31050</v>
      </c>
      <c r="Q8" s="59"/>
      <c r="R8" s="59">
        <v>46</v>
      </c>
      <c r="S8" s="59"/>
      <c r="T8" s="59">
        <v>19683</v>
      </c>
      <c r="U8" s="59"/>
      <c r="V8" s="9">
        <f t="shared" si="0"/>
        <v>2005355</v>
      </c>
      <c r="W8" s="14">
        <f t="shared" si="1"/>
        <v>104204.35</v>
      </c>
      <c r="X8" s="15">
        <f t="shared" si="2"/>
        <v>2109559.35</v>
      </c>
    </row>
    <row r="9" spans="1:24">
      <c r="A9" s="60" t="s">
        <v>4</v>
      </c>
      <c r="B9" s="55" t="s">
        <v>2</v>
      </c>
      <c r="C9" s="55"/>
      <c r="D9" s="59">
        <v>4640</v>
      </c>
      <c r="E9" s="59"/>
      <c r="F9" s="9">
        <v>192560</v>
      </c>
      <c r="G9" s="59">
        <v>42</v>
      </c>
      <c r="H9" s="59"/>
      <c r="I9" s="9">
        <v>166656</v>
      </c>
      <c r="J9" s="59">
        <v>4640</v>
      </c>
      <c r="K9" s="59"/>
      <c r="L9" s="59">
        <v>16611</v>
      </c>
      <c r="M9" s="59"/>
      <c r="N9" s="59">
        <v>35</v>
      </c>
      <c r="O9" s="59"/>
      <c r="P9" s="59">
        <v>23625</v>
      </c>
      <c r="Q9" s="59"/>
      <c r="R9" s="59">
        <v>35</v>
      </c>
      <c r="S9" s="59"/>
      <c r="T9" s="59">
        <v>14977</v>
      </c>
      <c r="U9" s="59"/>
      <c r="V9" s="9">
        <f t="shared" si="0"/>
        <v>414429</v>
      </c>
      <c r="W9" s="14">
        <f t="shared" si="1"/>
        <v>23716.850000000002</v>
      </c>
      <c r="X9" s="15">
        <f t="shared" si="2"/>
        <v>438145.85</v>
      </c>
    </row>
    <row r="10" spans="1:24">
      <c r="A10" s="60"/>
      <c r="B10" s="55" t="s">
        <v>15</v>
      </c>
      <c r="C10" s="55"/>
      <c r="D10" s="59">
        <v>22850</v>
      </c>
      <c r="E10" s="59"/>
      <c r="F10" s="9">
        <v>948275</v>
      </c>
      <c r="G10" s="59">
        <v>233</v>
      </c>
      <c r="H10" s="59"/>
      <c r="I10" s="9">
        <v>924544</v>
      </c>
      <c r="J10" s="59">
        <v>22850</v>
      </c>
      <c r="K10" s="59"/>
      <c r="L10" s="59">
        <v>81803</v>
      </c>
      <c r="M10" s="59"/>
      <c r="N10" s="59">
        <v>21</v>
      </c>
      <c r="O10" s="59"/>
      <c r="P10" s="59">
        <v>14175</v>
      </c>
      <c r="Q10" s="59"/>
      <c r="R10" s="59">
        <v>21</v>
      </c>
      <c r="S10" s="59"/>
      <c r="T10" s="59">
        <v>8986</v>
      </c>
      <c r="U10" s="59"/>
      <c r="V10" s="9">
        <f t="shared" si="0"/>
        <v>1977783</v>
      </c>
      <c r="W10" s="14">
        <f t="shared" si="1"/>
        <v>100686.35</v>
      </c>
      <c r="X10" s="15">
        <f t="shared" si="2"/>
        <v>2078469.35</v>
      </c>
    </row>
    <row r="11" spans="1:24">
      <c r="A11" s="60" t="s">
        <v>5</v>
      </c>
      <c r="B11" s="55" t="s">
        <v>2</v>
      </c>
      <c r="C11" s="55"/>
      <c r="D11" s="59">
        <v>4640</v>
      </c>
      <c r="E11" s="59"/>
      <c r="F11" s="9">
        <v>192560</v>
      </c>
      <c r="G11" s="59">
        <v>42</v>
      </c>
      <c r="H11" s="59"/>
      <c r="I11" s="9">
        <v>166656</v>
      </c>
      <c r="J11" s="59">
        <v>4640</v>
      </c>
      <c r="K11" s="59"/>
      <c r="L11" s="59">
        <v>16611</v>
      </c>
      <c r="M11" s="59"/>
      <c r="N11" s="59">
        <v>39</v>
      </c>
      <c r="O11" s="59"/>
      <c r="P11" s="59">
        <v>26325</v>
      </c>
      <c r="Q11" s="59"/>
      <c r="R11" s="59">
        <v>39</v>
      </c>
      <c r="S11" s="59"/>
      <c r="T11" s="59">
        <v>17116</v>
      </c>
      <c r="U11" s="59"/>
      <c r="V11" s="9">
        <f t="shared" si="0"/>
        <v>419268</v>
      </c>
      <c r="W11" s="14">
        <f t="shared" si="1"/>
        <v>24386.600000000002</v>
      </c>
      <c r="X11" s="15">
        <f t="shared" si="2"/>
        <v>443654.6</v>
      </c>
    </row>
    <row r="12" spans="1:24">
      <c r="A12" s="60"/>
      <c r="B12" s="55" t="s">
        <v>15</v>
      </c>
      <c r="C12" s="55"/>
      <c r="D12" s="59">
        <v>22850</v>
      </c>
      <c r="E12" s="59"/>
      <c r="F12" s="9">
        <v>948275</v>
      </c>
      <c r="G12" s="59">
        <v>233</v>
      </c>
      <c r="H12" s="59"/>
      <c r="I12" s="9">
        <v>924544</v>
      </c>
      <c r="J12" s="59">
        <v>22850</v>
      </c>
      <c r="K12" s="59"/>
      <c r="L12" s="59">
        <v>81803</v>
      </c>
      <c r="M12" s="59"/>
      <c r="N12" s="59">
        <v>17</v>
      </c>
      <c r="O12" s="59"/>
      <c r="P12" s="59">
        <v>11475</v>
      </c>
      <c r="Q12" s="59"/>
      <c r="R12" s="59">
        <v>17</v>
      </c>
      <c r="S12" s="59"/>
      <c r="T12" s="59">
        <v>7274</v>
      </c>
      <c r="U12" s="59"/>
      <c r="V12" s="9">
        <f t="shared" si="0"/>
        <v>1973371</v>
      </c>
      <c r="W12" s="14">
        <f t="shared" si="1"/>
        <v>100123.35</v>
      </c>
      <c r="X12" s="15">
        <f t="shared" si="2"/>
        <v>2073494.35</v>
      </c>
    </row>
    <row r="13" spans="1:24">
      <c r="A13" s="60" t="s">
        <v>6</v>
      </c>
      <c r="B13" s="55" t="s">
        <v>2</v>
      </c>
      <c r="C13" s="55"/>
      <c r="D13" s="59">
        <v>4640</v>
      </c>
      <c r="E13" s="59"/>
      <c r="F13" s="9">
        <v>192560</v>
      </c>
      <c r="G13" s="59">
        <v>42</v>
      </c>
      <c r="H13" s="59"/>
      <c r="I13" s="9">
        <v>166656</v>
      </c>
      <c r="J13" s="59">
        <v>4640</v>
      </c>
      <c r="K13" s="59"/>
      <c r="L13" s="59">
        <v>16611</v>
      </c>
      <c r="M13" s="59"/>
      <c r="N13" s="59">
        <v>46</v>
      </c>
      <c r="O13" s="59"/>
      <c r="P13" s="59">
        <v>31050</v>
      </c>
      <c r="Q13" s="59"/>
      <c r="R13" s="59">
        <v>46</v>
      </c>
      <c r="S13" s="59"/>
      <c r="T13" s="59">
        <v>19683</v>
      </c>
      <c r="U13" s="59"/>
      <c r="V13" s="9">
        <f t="shared" si="0"/>
        <v>426560</v>
      </c>
      <c r="W13" s="14">
        <f t="shared" si="1"/>
        <v>25264.600000000002</v>
      </c>
      <c r="X13" s="15">
        <f t="shared" si="2"/>
        <v>451824.6</v>
      </c>
    </row>
    <row r="14" spans="1:24">
      <c r="A14" s="60"/>
      <c r="B14" s="55" t="s">
        <v>15</v>
      </c>
      <c r="C14" s="55"/>
      <c r="D14" s="59">
        <v>22850</v>
      </c>
      <c r="E14" s="59"/>
      <c r="F14" s="9">
        <v>948275</v>
      </c>
      <c r="G14" s="59">
        <v>233</v>
      </c>
      <c r="H14" s="59"/>
      <c r="I14" s="9">
        <v>924544</v>
      </c>
      <c r="J14" s="59">
        <v>22850</v>
      </c>
      <c r="K14" s="59"/>
      <c r="L14" s="59">
        <v>81803</v>
      </c>
      <c r="M14" s="59"/>
      <c r="N14" s="59">
        <v>18</v>
      </c>
      <c r="O14" s="59"/>
      <c r="P14" s="59">
        <v>12150</v>
      </c>
      <c r="Q14" s="59"/>
      <c r="R14" s="59">
        <v>18</v>
      </c>
      <c r="S14" s="59"/>
      <c r="T14" s="59">
        <v>7702</v>
      </c>
      <c r="U14" s="59"/>
      <c r="V14" s="9">
        <f t="shared" si="0"/>
        <v>1974474</v>
      </c>
      <c r="W14" s="14">
        <f t="shared" si="1"/>
        <v>100264.1</v>
      </c>
      <c r="X14" s="15">
        <f t="shared" si="2"/>
        <v>2074738.1</v>
      </c>
    </row>
    <row r="15" spans="1:24">
      <c r="A15" s="60" t="s">
        <v>7</v>
      </c>
      <c r="B15" s="55" t="s">
        <v>2</v>
      </c>
      <c r="C15" s="55"/>
      <c r="D15" s="59">
        <v>4640</v>
      </c>
      <c r="E15" s="59"/>
      <c r="F15" s="9">
        <v>192560</v>
      </c>
      <c r="G15" s="59">
        <v>42</v>
      </c>
      <c r="H15" s="59"/>
      <c r="I15" s="9">
        <v>166656</v>
      </c>
      <c r="J15" s="59">
        <v>4640</v>
      </c>
      <c r="K15" s="59"/>
      <c r="L15" s="59">
        <v>16611</v>
      </c>
      <c r="M15" s="59"/>
      <c r="N15" s="59">
        <v>36</v>
      </c>
      <c r="O15" s="59"/>
      <c r="P15" s="59">
        <v>24300</v>
      </c>
      <c r="Q15" s="59"/>
      <c r="R15" s="59">
        <v>36</v>
      </c>
      <c r="S15" s="59"/>
      <c r="T15" s="59">
        <v>15404</v>
      </c>
      <c r="U15" s="59"/>
      <c r="V15" s="9">
        <f t="shared" si="0"/>
        <v>415531</v>
      </c>
      <c r="W15" s="14">
        <f t="shared" si="1"/>
        <v>23857.350000000002</v>
      </c>
      <c r="X15" s="15">
        <f t="shared" si="2"/>
        <v>439388.35</v>
      </c>
    </row>
    <row r="16" spans="1:24">
      <c r="A16" s="60"/>
      <c r="B16" s="55" t="s">
        <v>15</v>
      </c>
      <c r="C16" s="55"/>
      <c r="D16" s="59">
        <v>22850</v>
      </c>
      <c r="E16" s="59"/>
      <c r="F16" s="9">
        <v>948275</v>
      </c>
      <c r="G16" s="59">
        <v>233</v>
      </c>
      <c r="H16" s="59"/>
      <c r="I16" s="9">
        <v>924544</v>
      </c>
      <c r="J16" s="59">
        <v>22850</v>
      </c>
      <c r="K16" s="59"/>
      <c r="L16" s="59">
        <v>81803</v>
      </c>
      <c r="M16" s="59"/>
      <c r="N16" s="59">
        <v>20</v>
      </c>
      <c r="O16" s="59"/>
      <c r="P16" s="59">
        <v>13500</v>
      </c>
      <c r="Q16" s="59"/>
      <c r="R16" s="59">
        <v>20</v>
      </c>
      <c r="S16" s="59"/>
      <c r="T16" s="59">
        <v>8558</v>
      </c>
      <c r="U16" s="59"/>
      <c r="V16" s="9">
        <f t="shared" si="0"/>
        <v>1976680</v>
      </c>
      <c r="W16" s="14">
        <f t="shared" si="1"/>
        <v>100545.60000000001</v>
      </c>
      <c r="X16" s="15">
        <f t="shared" si="2"/>
        <v>2077225.6</v>
      </c>
    </row>
    <row r="17" spans="1:24">
      <c r="A17" s="60" t="s">
        <v>8</v>
      </c>
      <c r="B17" s="55" t="s">
        <v>2</v>
      </c>
      <c r="C17" s="55"/>
      <c r="D17" s="59">
        <v>4640</v>
      </c>
      <c r="E17" s="59"/>
      <c r="F17" s="9">
        <v>192560</v>
      </c>
      <c r="G17" s="59">
        <v>42</v>
      </c>
      <c r="H17" s="59"/>
      <c r="I17" s="9">
        <v>166656</v>
      </c>
      <c r="J17" s="59">
        <v>4640</v>
      </c>
      <c r="K17" s="59"/>
      <c r="L17" s="59">
        <v>16611</v>
      </c>
      <c r="M17" s="59"/>
      <c r="N17" s="59">
        <v>65</v>
      </c>
      <c r="O17" s="59"/>
      <c r="P17" s="59">
        <v>43875</v>
      </c>
      <c r="Q17" s="59"/>
      <c r="R17" s="59">
        <v>65</v>
      </c>
      <c r="S17" s="59"/>
      <c r="T17" s="59">
        <v>27814</v>
      </c>
      <c r="U17" s="59"/>
      <c r="V17" s="9">
        <f t="shared" si="0"/>
        <v>447516</v>
      </c>
      <c r="W17" s="14">
        <f t="shared" si="1"/>
        <v>27938.600000000002</v>
      </c>
      <c r="X17" s="15">
        <f t="shared" si="2"/>
        <v>475454.6</v>
      </c>
    </row>
    <row r="18" spans="1:24">
      <c r="A18" s="60"/>
      <c r="B18" s="55" t="s">
        <v>15</v>
      </c>
      <c r="C18" s="55"/>
      <c r="D18" s="59">
        <v>22850</v>
      </c>
      <c r="E18" s="59"/>
      <c r="F18" s="9">
        <v>948275</v>
      </c>
      <c r="G18" s="59">
        <v>233</v>
      </c>
      <c r="H18" s="59"/>
      <c r="I18" s="9">
        <v>924544</v>
      </c>
      <c r="J18" s="59">
        <v>22850</v>
      </c>
      <c r="K18" s="59"/>
      <c r="L18" s="59">
        <v>81803</v>
      </c>
      <c r="M18" s="59"/>
      <c r="N18" s="59">
        <v>37</v>
      </c>
      <c r="O18" s="59"/>
      <c r="P18" s="59">
        <v>24975</v>
      </c>
      <c r="Q18" s="59"/>
      <c r="R18" s="59">
        <v>37</v>
      </c>
      <c r="S18" s="59"/>
      <c r="T18" s="59">
        <v>15832</v>
      </c>
      <c r="U18" s="59"/>
      <c r="V18" s="9">
        <f t="shared" si="0"/>
        <v>1995429</v>
      </c>
      <c r="W18" s="14">
        <f t="shared" si="1"/>
        <v>102937.85</v>
      </c>
      <c r="X18" s="15">
        <f t="shared" si="2"/>
        <v>2098366.85</v>
      </c>
    </row>
    <row r="19" spans="1:24">
      <c r="A19" s="60" t="s">
        <v>9</v>
      </c>
      <c r="B19" s="55" t="s">
        <v>2</v>
      </c>
      <c r="C19" s="55"/>
      <c r="D19" s="59">
        <v>4640</v>
      </c>
      <c r="E19" s="59"/>
      <c r="F19" s="9">
        <v>192560</v>
      </c>
      <c r="G19" s="59">
        <v>42</v>
      </c>
      <c r="H19" s="59"/>
      <c r="I19" s="9">
        <v>166656</v>
      </c>
      <c r="J19" s="59">
        <v>4640</v>
      </c>
      <c r="K19" s="59"/>
      <c r="L19" s="59">
        <v>16611</v>
      </c>
      <c r="M19" s="59"/>
      <c r="N19" s="59">
        <v>38</v>
      </c>
      <c r="O19" s="59"/>
      <c r="P19" s="59">
        <v>25650</v>
      </c>
      <c r="Q19" s="59"/>
      <c r="R19" s="59">
        <v>38</v>
      </c>
      <c r="S19" s="59"/>
      <c r="T19" s="59">
        <v>16260</v>
      </c>
      <c r="U19" s="59"/>
      <c r="V19" s="9">
        <f t="shared" si="0"/>
        <v>417737</v>
      </c>
      <c r="W19" s="14">
        <f t="shared" si="1"/>
        <v>24138.850000000002</v>
      </c>
      <c r="X19" s="15">
        <f t="shared" si="2"/>
        <v>441875.85</v>
      </c>
    </row>
    <row r="20" spans="1:24">
      <c r="A20" s="60"/>
      <c r="B20" s="55" t="s">
        <v>15</v>
      </c>
      <c r="C20" s="55"/>
      <c r="D20" s="59">
        <v>22850</v>
      </c>
      <c r="E20" s="59"/>
      <c r="F20" s="9">
        <v>948275</v>
      </c>
      <c r="G20" s="59">
        <v>233</v>
      </c>
      <c r="H20" s="59"/>
      <c r="I20" s="9">
        <v>924544</v>
      </c>
      <c r="J20" s="59">
        <v>22850</v>
      </c>
      <c r="K20" s="59"/>
      <c r="L20" s="59">
        <v>81803</v>
      </c>
      <c r="M20" s="59"/>
      <c r="N20" s="59">
        <v>19</v>
      </c>
      <c r="O20" s="59"/>
      <c r="P20" s="59">
        <v>12825</v>
      </c>
      <c r="Q20" s="59"/>
      <c r="R20" s="59">
        <v>19</v>
      </c>
      <c r="S20" s="59"/>
      <c r="T20" s="59">
        <v>8130</v>
      </c>
      <c r="U20" s="59"/>
      <c r="V20" s="9">
        <f t="shared" si="0"/>
        <v>1975577</v>
      </c>
      <c r="W20" s="14">
        <f t="shared" si="1"/>
        <v>100404.85</v>
      </c>
      <c r="X20" s="15">
        <f t="shared" si="2"/>
        <v>2075981.85</v>
      </c>
    </row>
    <row r="21" spans="1:24">
      <c r="A21" s="5"/>
      <c r="B21" s="56" t="s">
        <v>26</v>
      </c>
      <c r="C21" s="56"/>
      <c r="D21" s="59"/>
      <c r="E21" s="59"/>
      <c r="F21" s="9"/>
      <c r="G21" s="59">
        <v>-261.45</v>
      </c>
      <c r="H21" s="59"/>
      <c r="I21" s="9">
        <v>-1037434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9">
        <f t="shared" si="0"/>
        <v>-1037434</v>
      </c>
      <c r="W21" s="14">
        <f t="shared" si="1"/>
        <v>-51871.700000000004</v>
      </c>
      <c r="X21" s="15">
        <f t="shared" si="2"/>
        <v>-1089305.7</v>
      </c>
    </row>
    <row r="22" spans="1:24">
      <c r="A22" s="60" t="s">
        <v>10</v>
      </c>
      <c r="B22" s="55" t="s">
        <v>2</v>
      </c>
      <c r="C22" s="55"/>
      <c r="D22" s="59">
        <v>4640</v>
      </c>
      <c r="E22" s="59"/>
      <c r="F22" s="9">
        <v>192560</v>
      </c>
      <c r="G22" s="59">
        <v>42</v>
      </c>
      <c r="H22" s="59"/>
      <c r="I22" s="9">
        <v>166656</v>
      </c>
      <c r="J22" s="59">
        <v>4640</v>
      </c>
      <c r="K22" s="59"/>
      <c r="L22" s="59">
        <v>16611</v>
      </c>
      <c r="M22" s="59"/>
      <c r="N22" s="59">
        <v>65</v>
      </c>
      <c r="O22" s="59"/>
      <c r="P22" s="59">
        <v>43875</v>
      </c>
      <c r="Q22" s="59"/>
      <c r="R22" s="59">
        <v>65</v>
      </c>
      <c r="S22" s="59"/>
      <c r="T22" s="59">
        <v>27814</v>
      </c>
      <c r="U22" s="59"/>
      <c r="V22" s="9">
        <f t="shared" si="0"/>
        <v>447516</v>
      </c>
      <c r="W22" s="14">
        <f t="shared" si="1"/>
        <v>27938.600000000002</v>
      </c>
      <c r="X22" s="15">
        <f t="shared" si="2"/>
        <v>475454.6</v>
      </c>
    </row>
    <row r="23" spans="1:24">
      <c r="A23" s="60"/>
      <c r="B23" s="55" t="s">
        <v>15</v>
      </c>
      <c r="C23" s="55"/>
      <c r="D23" s="59">
        <v>22850</v>
      </c>
      <c r="E23" s="59"/>
      <c r="F23" s="9">
        <v>948275</v>
      </c>
      <c r="G23" s="59">
        <v>233</v>
      </c>
      <c r="H23" s="59"/>
      <c r="I23" s="9">
        <v>924544</v>
      </c>
      <c r="J23" s="59">
        <v>22850</v>
      </c>
      <c r="K23" s="59"/>
      <c r="L23" s="59">
        <v>81803</v>
      </c>
      <c r="M23" s="59"/>
      <c r="N23" s="59">
        <v>32</v>
      </c>
      <c r="O23" s="59"/>
      <c r="P23" s="59">
        <v>21600</v>
      </c>
      <c r="Q23" s="59"/>
      <c r="R23" s="59">
        <v>32</v>
      </c>
      <c r="S23" s="59"/>
      <c r="T23" s="59">
        <v>13693</v>
      </c>
      <c r="U23" s="59"/>
      <c r="V23" s="9">
        <f t="shared" si="0"/>
        <v>1989915</v>
      </c>
      <c r="W23" s="14">
        <f t="shared" si="1"/>
        <v>102234.35</v>
      </c>
      <c r="X23" s="15">
        <f t="shared" si="2"/>
        <v>2092149.35</v>
      </c>
    </row>
    <row r="24" spans="1:24">
      <c r="A24" s="60" t="s">
        <v>11</v>
      </c>
      <c r="B24" s="55" t="s">
        <v>2</v>
      </c>
      <c r="C24" s="55"/>
      <c r="D24" s="59">
        <v>4640</v>
      </c>
      <c r="E24" s="59"/>
      <c r="F24" s="9">
        <v>192560</v>
      </c>
      <c r="G24" s="59">
        <v>42</v>
      </c>
      <c r="H24" s="59"/>
      <c r="I24" s="9">
        <v>166656</v>
      </c>
      <c r="J24" s="59">
        <v>4640</v>
      </c>
      <c r="K24" s="59"/>
      <c r="L24" s="59">
        <v>16611</v>
      </c>
      <c r="M24" s="59"/>
      <c r="N24" s="59">
        <v>36</v>
      </c>
      <c r="O24" s="59"/>
      <c r="P24" s="59">
        <v>24300</v>
      </c>
      <c r="Q24" s="59"/>
      <c r="R24" s="59">
        <v>36</v>
      </c>
      <c r="S24" s="59"/>
      <c r="T24" s="59">
        <v>15404</v>
      </c>
      <c r="U24" s="59"/>
      <c r="V24" s="9">
        <f t="shared" si="0"/>
        <v>415531</v>
      </c>
      <c r="W24" s="14">
        <f t="shared" si="1"/>
        <v>23857.350000000002</v>
      </c>
      <c r="X24" s="15">
        <f t="shared" si="2"/>
        <v>439388.35</v>
      </c>
    </row>
    <row r="25" spans="1:24">
      <c r="A25" s="60"/>
      <c r="B25" s="55" t="s">
        <v>15</v>
      </c>
      <c r="C25" s="55"/>
      <c r="D25" s="59">
        <v>22850</v>
      </c>
      <c r="E25" s="59"/>
      <c r="F25" s="9">
        <v>948275</v>
      </c>
      <c r="G25" s="59">
        <v>233</v>
      </c>
      <c r="H25" s="59"/>
      <c r="I25" s="9">
        <v>924544</v>
      </c>
      <c r="J25" s="59">
        <v>22850</v>
      </c>
      <c r="K25" s="59"/>
      <c r="L25" s="59">
        <v>81803</v>
      </c>
      <c r="M25" s="59"/>
      <c r="N25" s="59">
        <v>23</v>
      </c>
      <c r="O25" s="59"/>
      <c r="P25" s="59">
        <v>15525</v>
      </c>
      <c r="Q25" s="59"/>
      <c r="R25" s="59">
        <v>23</v>
      </c>
      <c r="S25" s="59"/>
      <c r="T25" s="59">
        <v>9842</v>
      </c>
      <c r="U25" s="59"/>
      <c r="V25" s="9">
        <f t="shared" si="0"/>
        <v>1979989</v>
      </c>
      <c r="W25" s="14">
        <f t="shared" si="1"/>
        <v>100967.85</v>
      </c>
      <c r="X25" s="15">
        <f t="shared" si="2"/>
        <v>2080956.85</v>
      </c>
    </row>
    <row r="26" spans="1:24">
      <c r="A26" s="60" t="s">
        <v>12</v>
      </c>
      <c r="B26" s="55" t="s">
        <v>2</v>
      </c>
      <c r="C26" s="55"/>
      <c r="D26" s="59">
        <v>4640</v>
      </c>
      <c r="E26" s="59"/>
      <c r="F26" s="9">
        <v>192560</v>
      </c>
      <c r="G26" s="59">
        <v>42</v>
      </c>
      <c r="H26" s="59"/>
      <c r="I26" s="9">
        <v>166656</v>
      </c>
      <c r="J26" s="59">
        <v>4640</v>
      </c>
      <c r="K26" s="59"/>
      <c r="L26" s="59">
        <v>16611</v>
      </c>
      <c r="M26" s="59"/>
      <c r="N26" s="59">
        <v>49</v>
      </c>
      <c r="O26" s="59"/>
      <c r="P26" s="59">
        <v>33075</v>
      </c>
      <c r="Q26" s="59"/>
      <c r="R26" s="59">
        <v>49</v>
      </c>
      <c r="S26" s="59"/>
      <c r="T26" s="59">
        <v>20967</v>
      </c>
      <c r="U26" s="59"/>
      <c r="V26" s="9">
        <f t="shared" si="0"/>
        <v>429869</v>
      </c>
      <c r="W26" s="14">
        <f t="shared" si="1"/>
        <v>25686.850000000002</v>
      </c>
      <c r="X26" s="15">
        <f t="shared" si="2"/>
        <v>455555.85</v>
      </c>
    </row>
    <row r="27" spans="1:24">
      <c r="A27" s="60"/>
      <c r="B27" s="55" t="s">
        <v>15</v>
      </c>
      <c r="C27" s="55"/>
      <c r="D27" s="59">
        <v>22850</v>
      </c>
      <c r="E27" s="59"/>
      <c r="F27" s="9">
        <v>948275</v>
      </c>
      <c r="G27" s="59">
        <v>233</v>
      </c>
      <c r="H27" s="59"/>
      <c r="I27" s="9">
        <v>924544</v>
      </c>
      <c r="J27" s="59">
        <v>22850</v>
      </c>
      <c r="K27" s="59"/>
      <c r="L27" s="59">
        <v>81803</v>
      </c>
      <c r="M27" s="59"/>
      <c r="N27" s="59">
        <v>29</v>
      </c>
      <c r="O27" s="59"/>
      <c r="P27" s="59">
        <v>19575</v>
      </c>
      <c r="Q27" s="59"/>
      <c r="R27" s="59">
        <v>29</v>
      </c>
      <c r="S27" s="59"/>
      <c r="T27" s="59">
        <v>12409</v>
      </c>
      <c r="U27" s="59"/>
      <c r="V27" s="9">
        <f t="shared" si="0"/>
        <v>1986606</v>
      </c>
      <c r="W27" s="14">
        <f t="shared" si="1"/>
        <v>101812.1</v>
      </c>
      <c r="X27" s="15">
        <f t="shared" si="2"/>
        <v>2088418.1</v>
      </c>
    </row>
    <row r="28" spans="1:24">
      <c r="A28" s="60" t="s">
        <v>13</v>
      </c>
      <c r="B28" s="3" t="s">
        <v>2</v>
      </c>
      <c r="C28" s="3"/>
      <c r="D28" s="59">
        <v>4640</v>
      </c>
      <c r="E28" s="59"/>
      <c r="F28" s="9">
        <v>192560</v>
      </c>
      <c r="G28" s="59">
        <v>42</v>
      </c>
      <c r="H28" s="59"/>
      <c r="I28" s="9">
        <v>166656</v>
      </c>
      <c r="J28" s="59">
        <v>4640</v>
      </c>
      <c r="K28" s="59"/>
      <c r="L28" s="59">
        <v>16611</v>
      </c>
      <c r="M28" s="59"/>
      <c r="N28" s="59">
        <v>27</v>
      </c>
      <c r="O28" s="59"/>
      <c r="P28" s="59">
        <v>18225</v>
      </c>
      <c r="Q28" s="59"/>
      <c r="R28" s="59">
        <v>27</v>
      </c>
      <c r="S28" s="59"/>
      <c r="T28" s="59">
        <v>11553</v>
      </c>
      <c r="U28" s="59"/>
      <c r="V28" s="9">
        <f t="shared" si="0"/>
        <v>405605</v>
      </c>
      <c r="W28" s="14">
        <f t="shared" si="1"/>
        <v>22590.850000000002</v>
      </c>
      <c r="X28" s="15">
        <f t="shared" si="2"/>
        <v>428195.85</v>
      </c>
    </row>
    <row r="29" spans="1:24" ht="15.75" thickBot="1">
      <c r="A29" s="52"/>
      <c r="B29" s="50" t="s">
        <v>15</v>
      </c>
      <c r="C29" s="51"/>
      <c r="D29" s="57">
        <v>22850</v>
      </c>
      <c r="E29" s="57"/>
      <c r="F29" s="16">
        <v>948275</v>
      </c>
      <c r="G29" s="57">
        <v>233</v>
      </c>
      <c r="H29" s="57"/>
      <c r="I29" s="16">
        <v>924544</v>
      </c>
      <c r="J29" s="57">
        <v>22850</v>
      </c>
      <c r="K29" s="57"/>
      <c r="L29" s="57">
        <v>81803</v>
      </c>
      <c r="M29" s="57"/>
      <c r="N29" s="57">
        <v>6</v>
      </c>
      <c r="O29" s="57"/>
      <c r="P29" s="57">
        <v>4050</v>
      </c>
      <c r="Q29" s="57"/>
      <c r="R29" s="57">
        <v>6</v>
      </c>
      <c r="S29" s="57"/>
      <c r="T29" s="57">
        <v>2567</v>
      </c>
      <c r="U29" s="57"/>
      <c r="V29" s="16">
        <f t="shared" si="0"/>
        <v>1961239</v>
      </c>
      <c r="W29" s="17">
        <f t="shared" si="1"/>
        <v>98575.35</v>
      </c>
      <c r="X29" s="18">
        <f t="shared" si="2"/>
        <v>2059814.35</v>
      </c>
    </row>
    <row r="30" spans="1:24">
      <c r="A30" s="19" t="s">
        <v>29</v>
      </c>
      <c r="B30" s="58" t="s">
        <v>2</v>
      </c>
      <c r="C30" s="58"/>
      <c r="D30" s="54">
        <f>D5+D7+D9+D11+D13+D15+D17+D19+D22+D24+D26+D28</f>
        <v>55680</v>
      </c>
      <c r="E30" s="54"/>
      <c r="F30" s="26">
        <f>F5+F7+F9+F11+F13+F15+F17+F19+F22+F24+F26+F28</f>
        <v>2310720</v>
      </c>
      <c r="G30" s="26">
        <f>G5+G7+G9+G11+G13+G15+G17+G19+G22+G24+G26+G28</f>
        <v>504</v>
      </c>
      <c r="H30" s="54">
        <f>I5+I7+I9+I11+I13+I15+I17+I19+I22+I24+I26+I28</f>
        <v>1999872</v>
      </c>
      <c r="I30" s="54"/>
      <c r="J30" s="48">
        <f>J5+J7+J9+J11+J13+J15+J17+J19+J22+J24+J26+J28</f>
        <v>55680</v>
      </c>
      <c r="K30" s="49"/>
      <c r="L30" s="54">
        <f t="shared" ref="L30:L31" si="3">L5+L7+L9+L11+L13+L15+L17+L19+L22+L24+L26+L28</f>
        <v>199332</v>
      </c>
      <c r="M30" s="54"/>
      <c r="N30" s="54">
        <f t="shared" ref="N30:N31" si="4">N5+N7+N9+N11+N13+N15+N17+N19+N22+N24+N26+N28</f>
        <v>532</v>
      </c>
      <c r="O30" s="54"/>
      <c r="P30" s="54">
        <f t="shared" ref="P30:P31" si="5">P5+P7+P9+P11+P13+P15+P17+P19+P22+P24+P26+P28</f>
        <v>330750</v>
      </c>
      <c r="Q30" s="54"/>
      <c r="R30" s="54">
        <f t="shared" ref="R30:R31" si="6">R5+R7+R9+R11+R13+R15+R17+R19+R22+R24+R26+R28</f>
        <v>532</v>
      </c>
      <c r="S30" s="54"/>
      <c r="T30" s="54">
        <f t="shared" ref="T30:T31" si="7">T5+T7+T9+T11+T13+T15+T17+T19+T22+T24+T26+T28</f>
        <v>228071</v>
      </c>
      <c r="U30" s="54"/>
      <c r="V30" s="26">
        <f>V5+V7+V9+V11+V13+V15+V17+V19+V22+V24+V26+V28</f>
        <v>5068745</v>
      </c>
      <c r="W30" s="27">
        <f t="shared" ref="W30:X30" si="8">W5+W7+W9+W11+W13+W15+W17+W19+W22+W24+W26+W28</f>
        <v>299051.45</v>
      </c>
      <c r="X30" s="28">
        <f t="shared" si="8"/>
        <v>5367796.4499999993</v>
      </c>
    </row>
    <row r="31" spans="1:24">
      <c r="A31" s="24"/>
      <c r="B31" s="55" t="s">
        <v>15</v>
      </c>
      <c r="C31" s="55"/>
      <c r="D31" s="56">
        <f>D6+D8+D10+D12+D14+D16+D18+D20+D23+D25+D27+D29</f>
        <v>274200</v>
      </c>
      <c r="E31" s="56"/>
      <c r="F31" s="8">
        <f>F6+F8+F10+F12+F14+F16+F18+F20+F23+F25+F27+F29</f>
        <v>11379300</v>
      </c>
      <c r="G31" s="56">
        <f>G6+G8+G10+G12+G14+G16+G18+G20+G21+G23+G25+G27+G29</f>
        <v>2534.5500000000002</v>
      </c>
      <c r="H31" s="56"/>
      <c r="I31" s="8">
        <f>I6+I8+I10+I12+I14+I16+I18+I20+I21+I23+I25+I27+I29</f>
        <v>10057094</v>
      </c>
      <c r="J31" s="41">
        <f>J6+J8+J10+J12+J14+J16+J18+J20+J23+J25+J27+J29</f>
        <v>274200</v>
      </c>
      <c r="K31" s="42"/>
      <c r="L31" s="56">
        <f t="shared" si="3"/>
        <v>981636</v>
      </c>
      <c r="M31" s="56"/>
      <c r="N31" s="56">
        <f t="shared" si="4"/>
        <v>307</v>
      </c>
      <c r="O31" s="56"/>
      <c r="P31" s="56">
        <f t="shared" si="5"/>
        <v>207225</v>
      </c>
      <c r="Q31" s="56"/>
      <c r="R31" s="56">
        <f t="shared" si="6"/>
        <v>307</v>
      </c>
      <c r="S31" s="56"/>
      <c r="T31" s="56">
        <f t="shared" si="7"/>
        <v>131364</v>
      </c>
      <c r="U31" s="56"/>
      <c r="V31" s="8">
        <f>V6+V8+V10+V12+V14+V16+V18+V20+V21+V23+V25+V27+V29</f>
        <v>22756619</v>
      </c>
      <c r="W31" s="8">
        <f t="shared" ref="W31:X31" si="9">W6+W8+W10+W12+W14+W16+W18+W20+W21+W23+W25+W27+W29</f>
        <v>1164103.75</v>
      </c>
      <c r="X31" s="30">
        <f t="shared" si="9"/>
        <v>23920722.750000004</v>
      </c>
    </row>
    <row r="32" spans="1:24" ht="15.75" thickBot="1">
      <c r="A32" s="25"/>
      <c r="B32" s="43"/>
      <c r="C32" s="44"/>
      <c r="D32" s="43"/>
      <c r="E32" s="44"/>
      <c r="F32" s="29"/>
      <c r="G32" s="29"/>
      <c r="H32" s="29"/>
      <c r="I32" s="29"/>
      <c r="J32" s="43"/>
      <c r="K32" s="44"/>
      <c r="L32" s="43"/>
      <c r="M32" s="44"/>
      <c r="N32" s="43"/>
      <c r="O32" s="44"/>
      <c r="P32" s="29"/>
      <c r="Q32" s="29"/>
      <c r="R32" s="29"/>
      <c r="S32" s="29"/>
      <c r="T32" s="43"/>
      <c r="U32" s="44"/>
      <c r="V32" s="31">
        <f>SUM(V30:V31)</f>
        <v>27825364</v>
      </c>
      <c r="W32" s="32">
        <f>SUM(W30:W31)</f>
        <v>1463155.2</v>
      </c>
      <c r="X32" s="33">
        <f>SUM(X30:X31)</f>
        <v>29288519.200000003</v>
      </c>
    </row>
  </sheetData>
  <mergeCells count="266">
    <mergeCell ref="P4:Q4"/>
    <mergeCell ref="T4:U4"/>
    <mergeCell ref="A5:A6"/>
    <mergeCell ref="D5:E5"/>
    <mergeCell ref="G5:H5"/>
    <mergeCell ref="J5:K5"/>
    <mergeCell ref="L5:M5"/>
    <mergeCell ref="N5:O5"/>
    <mergeCell ref="P5:Q5"/>
    <mergeCell ref="R5:S5"/>
    <mergeCell ref="B4:C4"/>
    <mergeCell ref="D4:E4"/>
    <mergeCell ref="G4:H4"/>
    <mergeCell ref="J4:K4"/>
    <mergeCell ref="L4:M4"/>
    <mergeCell ref="N4:O4"/>
    <mergeCell ref="T5:U5"/>
    <mergeCell ref="B6:C6"/>
    <mergeCell ref="D6:E6"/>
    <mergeCell ref="G6:H6"/>
    <mergeCell ref="J6:K6"/>
    <mergeCell ref="L6:M6"/>
    <mergeCell ref="N6:O6"/>
    <mergeCell ref="P6:Q6"/>
    <mergeCell ref="R6:S6"/>
    <mergeCell ref="T6:U6"/>
    <mergeCell ref="P7:Q7"/>
    <mergeCell ref="R7:S7"/>
    <mergeCell ref="T7:U7"/>
    <mergeCell ref="B8:C8"/>
    <mergeCell ref="D8:E8"/>
    <mergeCell ref="G8:H8"/>
    <mergeCell ref="J8:K8"/>
    <mergeCell ref="L8:M8"/>
    <mergeCell ref="N8:O8"/>
    <mergeCell ref="P8:Q8"/>
    <mergeCell ref="D7:E7"/>
    <mergeCell ref="G7:H7"/>
    <mergeCell ref="J7:K7"/>
    <mergeCell ref="L7:M7"/>
    <mergeCell ref="N7:O7"/>
    <mergeCell ref="R8:S8"/>
    <mergeCell ref="T8:U8"/>
    <mergeCell ref="A9:A10"/>
    <mergeCell ref="B9:C9"/>
    <mergeCell ref="D9:E9"/>
    <mergeCell ref="G9:H9"/>
    <mergeCell ref="J9:K9"/>
    <mergeCell ref="L9:M9"/>
    <mergeCell ref="N9:O9"/>
    <mergeCell ref="P9:Q9"/>
    <mergeCell ref="A7:A8"/>
    <mergeCell ref="R9:S9"/>
    <mergeCell ref="T9:U9"/>
    <mergeCell ref="B10:C10"/>
    <mergeCell ref="D10:E10"/>
    <mergeCell ref="G10:H10"/>
    <mergeCell ref="J10:K10"/>
    <mergeCell ref="L10:M10"/>
    <mergeCell ref="N10:O10"/>
    <mergeCell ref="P10:Q10"/>
    <mergeCell ref="R10:S10"/>
    <mergeCell ref="T10:U10"/>
    <mergeCell ref="A11:A12"/>
    <mergeCell ref="B11:C11"/>
    <mergeCell ref="D11:E11"/>
    <mergeCell ref="G11:H11"/>
    <mergeCell ref="J11:K11"/>
    <mergeCell ref="L11:M11"/>
    <mergeCell ref="N11:O11"/>
    <mergeCell ref="P11:Q11"/>
    <mergeCell ref="R11:S11"/>
    <mergeCell ref="T11:U11"/>
    <mergeCell ref="B12:C12"/>
    <mergeCell ref="D12:E12"/>
    <mergeCell ref="G12:H12"/>
    <mergeCell ref="J12:K12"/>
    <mergeCell ref="L12:M12"/>
    <mergeCell ref="N12:O12"/>
    <mergeCell ref="P12:Q12"/>
    <mergeCell ref="R12:S12"/>
    <mergeCell ref="T12:U12"/>
    <mergeCell ref="N13:O13"/>
    <mergeCell ref="P13:Q13"/>
    <mergeCell ref="R13:S13"/>
    <mergeCell ref="T13:U13"/>
    <mergeCell ref="B14:C14"/>
    <mergeCell ref="D14:E14"/>
    <mergeCell ref="G14:H14"/>
    <mergeCell ref="J14:K14"/>
    <mergeCell ref="L14:M14"/>
    <mergeCell ref="N14:O14"/>
    <mergeCell ref="B13:C13"/>
    <mergeCell ref="D13:E13"/>
    <mergeCell ref="G13:H13"/>
    <mergeCell ref="J13:K13"/>
    <mergeCell ref="L13:M13"/>
    <mergeCell ref="P14:Q14"/>
    <mergeCell ref="R14:S14"/>
    <mergeCell ref="T14:U14"/>
    <mergeCell ref="A15:A16"/>
    <mergeCell ref="B15:C15"/>
    <mergeCell ref="D15:E15"/>
    <mergeCell ref="G15:H15"/>
    <mergeCell ref="J15:K15"/>
    <mergeCell ref="L15:M15"/>
    <mergeCell ref="N15:O15"/>
    <mergeCell ref="A13:A14"/>
    <mergeCell ref="P15:Q15"/>
    <mergeCell ref="R15:S15"/>
    <mergeCell ref="T15:U15"/>
    <mergeCell ref="B16:C16"/>
    <mergeCell ref="D16:E16"/>
    <mergeCell ref="G16:H16"/>
    <mergeCell ref="J16:K16"/>
    <mergeCell ref="L16:M16"/>
    <mergeCell ref="N16:O16"/>
    <mergeCell ref="P16:Q16"/>
    <mergeCell ref="R16:S16"/>
    <mergeCell ref="T16:U16"/>
    <mergeCell ref="A17:A18"/>
    <mergeCell ref="B17:C17"/>
    <mergeCell ref="D17:E17"/>
    <mergeCell ref="G17:H17"/>
    <mergeCell ref="J17:K17"/>
    <mergeCell ref="L17:M17"/>
    <mergeCell ref="N17:O17"/>
    <mergeCell ref="P17:Q17"/>
    <mergeCell ref="R17:S17"/>
    <mergeCell ref="T17:U17"/>
    <mergeCell ref="B18:C18"/>
    <mergeCell ref="D18:E18"/>
    <mergeCell ref="G18:H18"/>
    <mergeCell ref="J18:K18"/>
    <mergeCell ref="L18:M18"/>
    <mergeCell ref="N18:O18"/>
    <mergeCell ref="P18:Q18"/>
    <mergeCell ref="R18:S18"/>
    <mergeCell ref="T18:U18"/>
    <mergeCell ref="A19:A20"/>
    <mergeCell ref="B19:C19"/>
    <mergeCell ref="D19:E19"/>
    <mergeCell ref="G19:H19"/>
    <mergeCell ref="J19:K19"/>
    <mergeCell ref="L19:M19"/>
    <mergeCell ref="N19:O19"/>
    <mergeCell ref="P19:Q19"/>
    <mergeCell ref="R19:S19"/>
    <mergeCell ref="T19:U19"/>
    <mergeCell ref="B20:C20"/>
    <mergeCell ref="D20:E20"/>
    <mergeCell ref="G20:H20"/>
    <mergeCell ref="J20:K20"/>
    <mergeCell ref="L20:M20"/>
    <mergeCell ref="N20:O20"/>
    <mergeCell ref="P20:Q20"/>
    <mergeCell ref="R20:S20"/>
    <mergeCell ref="T20:U20"/>
    <mergeCell ref="P21:Q21"/>
    <mergeCell ref="R21:S21"/>
    <mergeCell ref="T21:U21"/>
    <mergeCell ref="A22:A23"/>
    <mergeCell ref="B22:C22"/>
    <mergeCell ref="D22:E22"/>
    <mergeCell ref="G22:H22"/>
    <mergeCell ref="J22:K22"/>
    <mergeCell ref="L22:M22"/>
    <mergeCell ref="N22:O22"/>
    <mergeCell ref="B21:C21"/>
    <mergeCell ref="D21:E21"/>
    <mergeCell ref="G21:H21"/>
    <mergeCell ref="J21:K21"/>
    <mergeCell ref="L21:M21"/>
    <mergeCell ref="N21:O21"/>
    <mergeCell ref="P22:Q22"/>
    <mergeCell ref="R22:S22"/>
    <mergeCell ref="T22:U22"/>
    <mergeCell ref="B23:C23"/>
    <mergeCell ref="D23:E23"/>
    <mergeCell ref="G23:H23"/>
    <mergeCell ref="J23:K23"/>
    <mergeCell ref="L23:M23"/>
    <mergeCell ref="N23:O23"/>
    <mergeCell ref="P23:Q23"/>
    <mergeCell ref="R23:S23"/>
    <mergeCell ref="T23:U23"/>
    <mergeCell ref="A24:A25"/>
    <mergeCell ref="B24:C24"/>
    <mergeCell ref="D24:E24"/>
    <mergeCell ref="G24:H24"/>
    <mergeCell ref="J24:K24"/>
    <mergeCell ref="L24:M24"/>
    <mergeCell ref="N24:O24"/>
    <mergeCell ref="P24:Q24"/>
    <mergeCell ref="R24:S24"/>
    <mergeCell ref="T24:U24"/>
    <mergeCell ref="B25:C25"/>
    <mergeCell ref="D25:E25"/>
    <mergeCell ref="G25:H25"/>
    <mergeCell ref="J25:K25"/>
    <mergeCell ref="L25:M25"/>
    <mergeCell ref="N25:O25"/>
    <mergeCell ref="P25:Q25"/>
    <mergeCell ref="R25:S25"/>
    <mergeCell ref="T25:U25"/>
    <mergeCell ref="A26:A27"/>
    <mergeCell ref="B26:C26"/>
    <mergeCell ref="D26:E26"/>
    <mergeCell ref="G26:H26"/>
    <mergeCell ref="J26:K26"/>
    <mergeCell ref="L26:M26"/>
    <mergeCell ref="N26:O26"/>
    <mergeCell ref="P26:Q26"/>
    <mergeCell ref="R26:S26"/>
    <mergeCell ref="A28:A29"/>
    <mergeCell ref="D28:E28"/>
    <mergeCell ref="G28:H28"/>
    <mergeCell ref="J28:K28"/>
    <mergeCell ref="L28:M28"/>
    <mergeCell ref="N28:O28"/>
    <mergeCell ref="T26:U26"/>
    <mergeCell ref="B27:C27"/>
    <mergeCell ref="D27:E27"/>
    <mergeCell ref="G27:H27"/>
    <mergeCell ref="J27:K27"/>
    <mergeCell ref="L27:M27"/>
    <mergeCell ref="N27:O27"/>
    <mergeCell ref="P27:Q27"/>
    <mergeCell ref="R27:S27"/>
    <mergeCell ref="T27:U27"/>
    <mergeCell ref="P28:Q28"/>
    <mergeCell ref="R28:S28"/>
    <mergeCell ref="T28:U28"/>
    <mergeCell ref="B29:C29"/>
    <mergeCell ref="D29:E29"/>
    <mergeCell ref="G29:H29"/>
    <mergeCell ref="J29:K29"/>
    <mergeCell ref="L29:M29"/>
    <mergeCell ref="N29:O29"/>
    <mergeCell ref="P29:Q29"/>
    <mergeCell ref="R29:S29"/>
    <mergeCell ref="T29:U29"/>
    <mergeCell ref="B30:C30"/>
    <mergeCell ref="D30:E30"/>
    <mergeCell ref="H30:I30"/>
    <mergeCell ref="J30:K30"/>
    <mergeCell ref="L30:M30"/>
    <mergeCell ref="N30:O30"/>
    <mergeCell ref="P30:Q30"/>
    <mergeCell ref="R30:S30"/>
    <mergeCell ref="B32:C32"/>
    <mergeCell ref="D32:E32"/>
    <mergeCell ref="J32:K32"/>
    <mergeCell ref="L32:M32"/>
    <mergeCell ref="N32:O32"/>
    <mergeCell ref="T32:U32"/>
    <mergeCell ref="T30:U30"/>
    <mergeCell ref="B31:C31"/>
    <mergeCell ref="D31:E31"/>
    <mergeCell ref="G31:H31"/>
    <mergeCell ref="J31:K31"/>
    <mergeCell ref="L31:M31"/>
    <mergeCell ref="N31:O31"/>
    <mergeCell ref="P31:Q31"/>
    <mergeCell ref="R31:S31"/>
    <mergeCell ref="T31:U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fűtés 2011</vt:lpstr>
      <vt:lpstr>Munka2</vt:lpstr>
      <vt:lpstr>Munka3</vt:lpstr>
    </vt:vector>
  </TitlesOfParts>
  <Company>József Attila ÁMK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Szász Józsefné</dc:creator>
  <cp:lastModifiedBy>Szász Józsefné</cp:lastModifiedBy>
  <cp:lastPrinted>2012-05-17T13:22:57Z</cp:lastPrinted>
  <dcterms:created xsi:type="dcterms:W3CDTF">2012-05-16T11:23:28Z</dcterms:created>
  <dcterms:modified xsi:type="dcterms:W3CDTF">2012-05-17T13:23:04Z</dcterms:modified>
</cp:coreProperties>
</file>